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 activeTab="1"/>
  </bookViews>
  <sheets>
    <sheet name="Income Tax Calculator 2025-26" sheetId="2" r:id="rId1"/>
    <sheet name="Senior Citizen Tax 2025-26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A6" authorId="0">
      <text>
        <r>
          <rPr>
            <b/>
            <sz val="9"/>
            <rFont val="Tahoma"/>
            <charset val="1"/>
          </rPr>
          <t>Note:</t>
        </r>
        <r>
          <rPr>
            <sz val="9"/>
            <rFont val="Tahoma"/>
            <charset val="1"/>
          </rPr>
          <t xml:space="preserve">
Normal Income from Job or Business</t>
        </r>
      </text>
    </comment>
    <comment ref="A7" authorId="0">
      <text>
        <r>
          <rPr>
            <b/>
            <sz val="9"/>
            <rFont val="Tahoma"/>
            <charset val="1"/>
          </rPr>
          <t>Note:</t>
        </r>
        <r>
          <rPr>
            <sz val="9"/>
            <rFont val="Tahoma"/>
            <charset val="1"/>
          </rPr>
          <t xml:space="preserve">
Short Term Capital Gains Profit from Stocks or Equity Mutual Funds</t>
        </r>
      </text>
    </comment>
    <comment ref="A8" authorId="0">
      <text>
        <r>
          <rPr>
            <b/>
            <sz val="9"/>
            <rFont val="Tahoma"/>
            <charset val="1"/>
          </rPr>
          <t xml:space="preserve">Note:
</t>
        </r>
        <r>
          <rPr>
            <sz val="9"/>
            <rFont val="Tahoma"/>
            <charset val="134"/>
          </rPr>
          <t>Long Term Capital Gains Profit from Stocks or Equity Mutual Funds</t>
        </r>
        <r>
          <rPr>
            <sz val="9"/>
            <rFont val="Tahoma"/>
            <charset val="1"/>
          </rPr>
          <t xml:space="preserve">
</t>
        </r>
      </text>
    </comment>
    <comment ref="A9" authorId="0">
      <text>
        <r>
          <rPr>
            <b/>
            <sz val="9"/>
            <rFont val="Tahoma"/>
            <charset val="134"/>
          </rPr>
          <t>Note:</t>
        </r>
        <r>
          <rPr>
            <sz val="9"/>
            <rFont val="Tahoma"/>
            <charset val="134"/>
          </rPr>
          <t xml:space="preserve">
Salaried and Pensioners will get Standard Deduction Benefit</t>
        </r>
      </text>
    </comment>
    <comment ref="A14" authorId="0">
      <text>
        <r>
          <rPr>
            <b/>
            <sz val="9"/>
            <rFont val="Tahoma"/>
            <charset val="134"/>
          </rPr>
          <t>Note:</t>
        </r>
        <r>
          <rPr>
            <sz val="9"/>
            <rFont val="Tahoma"/>
            <charset val="134"/>
          </rPr>
          <t xml:space="preserve">
Applicable only for Salaried and Pensioners</t>
        </r>
      </text>
    </comment>
    <comment ref="C15" authorId="0">
      <text>
        <r>
          <rPr>
            <b/>
            <sz val="9"/>
            <rFont val="Tahoma"/>
            <charset val="134"/>
          </rPr>
          <t>Note:</t>
        </r>
        <r>
          <rPr>
            <sz val="9"/>
            <rFont val="Tahoma"/>
            <charset val="134"/>
          </rPr>
          <t xml:space="preserve">
Add NPS Contribution from Employer, Home Loan Interest Amount on let out property here to save tax with new regime</t>
        </r>
      </text>
    </comment>
    <comment ref="B23" authorId="0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Max Tax Rebate 12,500 allowed with old tax regime</t>
        </r>
      </text>
    </comment>
    <comment ref="C23" authorId="0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Max Tax Rebate 60,000 allowed with new tax regime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A6" authorId="0">
      <text>
        <r>
          <rPr>
            <b/>
            <sz val="9"/>
            <rFont val="Tahoma"/>
            <charset val="1"/>
          </rPr>
          <t>Note:</t>
        </r>
        <r>
          <rPr>
            <sz val="9"/>
            <rFont val="Tahoma"/>
            <charset val="1"/>
          </rPr>
          <t xml:space="preserve">
Normal Income from Job or Business</t>
        </r>
      </text>
    </comment>
    <comment ref="A7" authorId="0">
      <text>
        <r>
          <rPr>
            <b/>
            <sz val="9"/>
            <rFont val="Tahoma"/>
            <charset val="1"/>
          </rPr>
          <t>Note:</t>
        </r>
        <r>
          <rPr>
            <sz val="9"/>
            <rFont val="Tahoma"/>
            <charset val="1"/>
          </rPr>
          <t xml:space="preserve">
Short Term Capital Gains Profit from Stocks or Equity Mutual Funds</t>
        </r>
      </text>
    </comment>
    <comment ref="A8" authorId="0">
      <text>
        <r>
          <rPr>
            <b/>
            <sz val="9"/>
            <rFont val="Tahoma"/>
            <charset val="1"/>
          </rPr>
          <t xml:space="preserve">Note:
</t>
        </r>
        <r>
          <rPr>
            <sz val="9"/>
            <rFont val="Tahoma"/>
            <charset val="134"/>
          </rPr>
          <t>Long Term Capital Gains Profit from Stocks or Equity Mutual Funds</t>
        </r>
        <r>
          <rPr>
            <sz val="9"/>
            <rFont val="Tahoma"/>
            <charset val="1"/>
          </rPr>
          <t xml:space="preserve">
</t>
        </r>
      </text>
    </comment>
    <comment ref="A9" authorId="0">
      <text>
        <r>
          <rPr>
            <b/>
            <sz val="9"/>
            <rFont val="Tahoma"/>
            <charset val="134"/>
          </rPr>
          <t>Note:</t>
        </r>
        <r>
          <rPr>
            <sz val="9"/>
            <rFont val="Tahoma"/>
            <charset val="134"/>
          </rPr>
          <t xml:space="preserve">
Salaried and Pensioners will get Standard Deduction Benefit</t>
        </r>
      </text>
    </comment>
    <comment ref="A14" authorId="0">
      <text>
        <r>
          <rPr>
            <b/>
            <sz val="9"/>
            <rFont val="Tahoma"/>
            <charset val="134"/>
          </rPr>
          <t>Note:</t>
        </r>
        <r>
          <rPr>
            <sz val="9"/>
            <rFont val="Tahoma"/>
            <charset val="134"/>
          </rPr>
          <t xml:space="preserve">
Applicable only for Salaried and Pensioners</t>
        </r>
      </text>
    </comment>
    <comment ref="C15" authorId="0">
      <text>
        <r>
          <rPr>
            <b/>
            <sz val="9"/>
            <rFont val="Tahoma"/>
            <charset val="134"/>
          </rPr>
          <t>Note:</t>
        </r>
        <r>
          <rPr>
            <sz val="9"/>
            <rFont val="Tahoma"/>
            <charset val="134"/>
          </rPr>
          <t xml:space="preserve">
Add NPS Contribution from Employer, Home Loan Interest Amount on let out property here to save tax with new regime</t>
        </r>
      </text>
    </comment>
    <comment ref="B23" authorId="0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Max Tax Rebate 12,500 allowed with old tax regime</t>
        </r>
      </text>
    </comment>
    <comment ref="C23" authorId="0">
      <text>
        <r>
          <rPr>
            <b/>
            <sz val="9"/>
            <rFont val="Tahoma"/>
            <charset val="134"/>
          </rPr>
          <t>admin:</t>
        </r>
        <r>
          <rPr>
            <sz val="9"/>
            <rFont val="Tahoma"/>
            <charset val="134"/>
          </rPr>
          <t xml:space="preserve">
Max Tax Rebate 60,000 allowed with new tax regime</t>
        </r>
      </text>
    </comment>
  </commentList>
</comments>
</file>

<file path=xl/sharedStrings.xml><?xml version="1.0" encoding="utf-8"?>
<sst xmlns="http://schemas.openxmlformats.org/spreadsheetml/2006/main" count="122" uniqueCount="52">
  <si>
    <t>Name Of Office:-</t>
  </si>
  <si>
    <t>Name Of Employee</t>
  </si>
  <si>
    <t>Pan No. Of Employee</t>
  </si>
  <si>
    <t>Income</t>
  </si>
  <si>
    <t>STCG Profits</t>
  </si>
  <si>
    <t>LTCG Profits</t>
  </si>
  <si>
    <t>Salaried / Pensioner?</t>
  </si>
  <si>
    <t>Yes</t>
  </si>
  <si>
    <t>INCOME</t>
  </si>
  <si>
    <t>OLD Regime</t>
  </si>
  <si>
    <t>NEW Regime</t>
  </si>
  <si>
    <t>Investments</t>
  </si>
  <si>
    <t>Rs. 0 to Rs. 2.5L</t>
  </si>
  <si>
    <t>Rs. 0 to Rs. 4L</t>
  </si>
  <si>
    <t>Rs. 2.5L to Rs. 5L</t>
  </si>
  <si>
    <t>Rs. 4L to Rs. 8L</t>
  </si>
  <si>
    <t>Labels</t>
  </si>
  <si>
    <t>Old Regime</t>
  </si>
  <si>
    <t>New Regime</t>
  </si>
  <si>
    <t>oldtrue</t>
  </si>
  <si>
    <t>newtrue</t>
  </si>
  <si>
    <t>Rs. 5L to Rs. 10L</t>
  </si>
  <si>
    <t>Rs. 8L to Rs. 12L</t>
  </si>
  <si>
    <t>&gt; Rs. 10L</t>
  </si>
  <si>
    <t>Rs. 12L to Rs. 16L</t>
  </si>
  <si>
    <t>Standard Deduction</t>
  </si>
  <si>
    <t>Rs. 16L to Rs. 20L</t>
  </si>
  <si>
    <t>Rs. 20L to Rs. 24L</t>
  </si>
  <si>
    <t>Taxable Income</t>
  </si>
  <si>
    <t>&gt; Rs. 24L</t>
  </si>
  <si>
    <t>Slab 5%</t>
  </si>
  <si>
    <t>Slab 10%</t>
  </si>
  <si>
    <t>Income Tax Videos Playlist</t>
  </si>
  <si>
    <t>Click Here</t>
  </si>
  <si>
    <t>Slab 15%</t>
  </si>
  <si>
    <t>Home Loan Excel Calculator</t>
  </si>
  <si>
    <t>Slab 20%</t>
  </si>
  <si>
    <t>Car Loan Excel Calculator</t>
  </si>
  <si>
    <t>Slab 25%</t>
  </si>
  <si>
    <t>All in One Calculator</t>
  </si>
  <si>
    <t>Slab 30%</t>
  </si>
  <si>
    <t>Tax Rebate</t>
  </si>
  <si>
    <t>YouTube Channel</t>
  </si>
  <si>
    <t>Surcharge 10%</t>
  </si>
  <si>
    <t>Mobile App</t>
  </si>
  <si>
    <t>Surcharge 15%</t>
  </si>
  <si>
    <t>Instagram</t>
  </si>
  <si>
    <t>STCG Tax (20%)</t>
  </si>
  <si>
    <t>LTCG Tax (12.5%)</t>
  </si>
  <si>
    <t>Cess 4%</t>
  </si>
  <si>
    <t>Income Tax</t>
  </si>
  <si>
    <t>Unique Consultancy Services Haldwani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</si>
</sst>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&quot;₹&quot;\ #,##0"/>
  </numFmts>
  <fonts count="3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sz val="11"/>
      <color theme="0"/>
      <name val="Calibri"/>
      <charset val="134"/>
    </font>
    <font>
      <b/>
      <sz val="11"/>
      <color theme="1"/>
      <name val="Calibri"/>
      <charset val="134"/>
      <scheme val="minor"/>
    </font>
    <font>
      <b/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34"/>
    </font>
    <font>
      <b/>
      <sz val="9"/>
      <name val="Tahoma"/>
      <charset val="1"/>
    </font>
    <font>
      <sz val="9"/>
      <name val="Tahoma"/>
      <charset val="1"/>
    </font>
    <font>
      <b/>
      <sz val="9"/>
      <name val="Tahoma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6" fillId="9" borderId="3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13" fillId="0" borderId="38" applyNumberFormat="0" applyFill="0" applyAlignment="0" applyProtection="0">
      <alignment vertical="center"/>
    </xf>
    <xf numFmtId="0" fontId="14" fillId="0" borderId="3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40" applyNumberFormat="0" applyAlignment="0" applyProtection="0">
      <alignment vertical="center"/>
    </xf>
    <xf numFmtId="0" fontId="16" fillId="11" borderId="41" applyNumberFormat="0" applyAlignment="0" applyProtection="0">
      <alignment vertical="center"/>
    </xf>
    <xf numFmtId="0" fontId="17" fillId="11" borderId="40" applyNumberFormat="0" applyAlignment="0" applyProtection="0">
      <alignment vertical="center"/>
    </xf>
    <xf numFmtId="0" fontId="18" fillId="12" borderId="42" applyNumberFormat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3" xfId="0" applyFont="1" applyFill="1" applyBorder="1"/>
    <xf numFmtId="180" fontId="2" fillId="2" borderId="7" xfId="0" applyNumberFormat="1" applyFont="1" applyFill="1" applyBorder="1"/>
    <xf numFmtId="0" fontId="2" fillId="2" borderId="1" xfId="0" applyFont="1" applyFill="1" applyBorder="1"/>
    <xf numFmtId="0" fontId="2" fillId="2" borderId="7" xfId="0" applyFont="1" applyFill="1" applyBorder="1"/>
    <xf numFmtId="0" fontId="1" fillId="3" borderId="14" xfId="0" applyFont="1" applyFill="1" applyBorder="1"/>
    <xf numFmtId="180" fontId="2" fillId="2" borderId="1" xfId="0" applyNumberFormat="1" applyFont="1" applyFill="1" applyBorder="1"/>
    <xf numFmtId="180" fontId="2" fillId="2" borderId="1" xfId="0" applyNumberFormat="1" applyFont="1" applyFill="1" applyBorder="1" applyAlignment="1">
      <alignment horizontal="right"/>
    </xf>
    <xf numFmtId="0" fontId="1" fillId="4" borderId="14" xfId="0" applyFont="1" applyFill="1" applyBorder="1"/>
    <xf numFmtId="0" fontId="2" fillId="4" borderId="1" xfId="0" applyFont="1" applyFill="1" applyBorder="1"/>
    <xf numFmtId="0" fontId="1" fillId="2" borderId="14" xfId="0" applyFont="1" applyFill="1" applyBorder="1"/>
    <xf numFmtId="0" fontId="1" fillId="2" borderId="1" xfId="0" applyFont="1" applyFill="1" applyBorder="1" applyAlignment="1">
      <alignment horizontal="center"/>
    </xf>
    <xf numFmtId="180" fontId="2" fillId="5" borderId="1" xfId="0" applyNumberFormat="1" applyFont="1" applyFill="1" applyBorder="1"/>
    <xf numFmtId="180" fontId="2" fillId="3" borderId="1" xfId="0" applyNumberFormat="1" applyFont="1" applyFill="1" applyBorder="1"/>
    <xf numFmtId="9" fontId="1" fillId="2" borderId="14" xfId="0" applyNumberFormat="1" applyFont="1" applyFill="1" applyBorder="1"/>
    <xf numFmtId="0" fontId="3" fillId="5" borderId="14" xfId="0" applyFont="1" applyFill="1" applyBorder="1"/>
    <xf numFmtId="180" fontId="1" fillId="2" borderId="1" xfId="0" applyNumberFormat="1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17" xfId="0" applyFont="1" applyFill="1" applyBorder="1"/>
    <xf numFmtId="0" fontId="2" fillId="2" borderId="18" xfId="0" applyFont="1" applyFill="1" applyBorder="1"/>
    <xf numFmtId="0" fontId="2" fillId="2" borderId="0" xfId="0" applyFont="1" applyFill="1" applyBorder="1"/>
    <xf numFmtId="0" fontId="0" fillId="0" borderId="19" xfId="0" applyBorder="1" applyAlignment="1">
      <alignment horizontal="center" wrapText="1"/>
    </xf>
    <xf numFmtId="0" fontId="0" fillId="0" borderId="20" xfId="0" applyBorder="1"/>
    <xf numFmtId="0" fontId="0" fillId="0" borderId="19" xfId="0" applyBorder="1" applyAlignment="1">
      <alignment horizontal="center"/>
    </xf>
    <xf numFmtId="0" fontId="0" fillId="0" borderId="21" xfId="0" applyBorder="1"/>
    <xf numFmtId="0" fontId="1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/>
    <xf numFmtId="0" fontId="2" fillId="2" borderId="3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/>
    </xf>
    <xf numFmtId="9" fontId="2" fillId="0" borderId="1" xfId="0" applyNumberFormat="1" applyFont="1" applyBorder="1"/>
    <xf numFmtId="9" fontId="2" fillId="2" borderId="31" xfId="0" applyNumberFormat="1" applyFont="1" applyFill="1" applyBorder="1"/>
    <xf numFmtId="0" fontId="4" fillId="7" borderId="1" xfId="0" applyFont="1" applyFill="1" applyBorder="1" applyAlignment="1">
      <alignment horizontal="center"/>
    </xf>
    <xf numFmtId="0" fontId="5" fillId="8" borderId="1" xfId="6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2" fillId="2" borderId="32" xfId="0" applyFont="1" applyFill="1" applyBorder="1"/>
    <xf numFmtId="0" fontId="1" fillId="2" borderId="19" xfId="0" applyFont="1" applyFill="1" applyBorder="1" applyAlignment="1">
      <alignment horizontal="center"/>
    </xf>
    <xf numFmtId="0" fontId="2" fillId="2" borderId="33" xfId="0" applyFont="1" applyFill="1" applyBorder="1"/>
    <xf numFmtId="0" fontId="0" fillId="0" borderId="34" xfId="0" applyBorder="1"/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14" xfId="0" applyBorder="1"/>
    <xf numFmtId="0" fontId="1" fillId="2" borderId="10" xfId="0" applyFont="1" applyFill="1" applyBorder="1" applyAlignment="1">
      <alignment horizontal="center"/>
    </xf>
    <xf numFmtId="0" fontId="0" fillId="0" borderId="25" xfId="0" applyBorder="1"/>
    <xf numFmtId="0" fontId="0" fillId="0" borderId="35" xfId="0" applyBorder="1"/>
    <xf numFmtId="0" fontId="0" fillId="0" borderId="36" xfId="0" applyBorder="1"/>
    <xf numFmtId="0" fontId="1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0" fillId="0" borderId="31" xfId="0" applyBorder="1"/>
    <xf numFmtId="0" fontId="1" fillId="6" borderId="1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2" fillId="2" borderId="9" xfId="0" applyFont="1" applyFill="1" applyBorder="1"/>
    <xf numFmtId="0" fontId="2" fillId="2" borderId="6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youtube.com/playlist?list=PLDLJ6DuVa3LwRZ7sPe7ad4dCymiIp5j8n" TargetMode="External"/><Relationship Id="rId8" Type="http://schemas.openxmlformats.org/officeDocument/2006/relationships/hyperlink" Target="https://rzp.io/rzp/excelallinone" TargetMode="External"/><Relationship Id="rId7" Type="http://schemas.openxmlformats.org/officeDocument/2006/relationships/hyperlink" Target="https://fincalc-blog.in/car-loan-emi-calculator/" TargetMode="External"/><Relationship Id="rId6" Type="http://schemas.openxmlformats.org/officeDocument/2006/relationships/hyperlink" Target="https://fincalc-blog.in/home-loan-emi-calculator-and-calculation-method/" TargetMode="External"/><Relationship Id="rId5" Type="http://schemas.openxmlformats.org/officeDocument/2006/relationships/hyperlink" Target="https://www.instagram.com/fincalc_tv/" TargetMode="External"/><Relationship Id="rId4" Type="http://schemas.openxmlformats.org/officeDocument/2006/relationships/hyperlink" Target="https://play.google.com/store/apps/details?id=com.rrr.apps.financialcalculator" TargetMode="External"/><Relationship Id="rId3" Type="http://schemas.openxmlformats.org/officeDocument/2006/relationships/hyperlink" Target="https://www.youtube.com/channel/UCymd4lQ9ZJpvd7Pjz0g7vJQ/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youtube.com/playlist?list=PLDLJ6DuVa3LwRZ7sPe7ad4dCymiIp5j8n" TargetMode="External"/><Relationship Id="rId8" Type="http://schemas.openxmlformats.org/officeDocument/2006/relationships/hyperlink" Target="https://rzp.io/rzp/excelallinone" TargetMode="External"/><Relationship Id="rId7" Type="http://schemas.openxmlformats.org/officeDocument/2006/relationships/hyperlink" Target="https://fincalc-blog.in/car-loan-emi-calculator/" TargetMode="External"/><Relationship Id="rId6" Type="http://schemas.openxmlformats.org/officeDocument/2006/relationships/hyperlink" Target="https://fincalc-blog.in/home-loan-emi-calculator-and-calculation-method/" TargetMode="External"/><Relationship Id="rId5" Type="http://schemas.openxmlformats.org/officeDocument/2006/relationships/hyperlink" Target="https://www.instagram.com/fincalc_tv/" TargetMode="External"/><Relationship Id="rId4" Type="http://schemas.openxmlformats.org/officeDocument/2006/relationships/hyperlink" Target="https://play.google.com/store/apps/details?id=com.rrr.apps.financialcalculator" TargetMode="External"/><Relationship Id="rId3" Type="http://schemas.openxmlformats.org/officeDocument/2006/relationships/hyperlink" Target="https://www.youtube.com/channel/UCymd4lQ9ZJpvd7Pjz0g7vJQ/" TargetMode="External"/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09"/>
  <sheetViews>
    <sheetView workbookViewId="0">
      <selection activeCell="A32" sqref="A32:L32"/>
    </sheetView>
  </sheetViews>
  <sheetFormatPr defaultColWidth="14.4285714285714" defaultRowHeight="15"/>
  <cols>
    <col min="1" max="1" width="20.2857142857143" style="1" customWidth="1"/>
    <col min="2" max="2" width="13.8571428571429" style="1" customWidth="1"/>
    <col min="3" max="3" width="13.7142857142857" style="1" customWidth="1"/>
    <col min="4" max="6" width="10.8571428571429" style="1" hidden="1" customWidth="1"/>
    <col min="7" max="7" width="9.42857142857143" style="1" hidden="1" customWidth="1"/>
    <col min="8" max="8" width="6.14285714285714" style="1" customWidth="1"/>
    <col min="9" max="9" width="15.8571428571429" style="1" customWidth="1"/>
    <col min="10" max="10" width="9.85714285714286" style="1" customWidth="1"/>
    <col min="11" max="11" width="15.8571428571429" style="1" customWidth="1"/>
    <col min="12" max="12" width="9.71428571428571" style="1" customWidth="1"/>
    <col min="13" max="26" width="10.8571428571429" style="1" customWidth="1"/>
    <col min="27" max="16384" width="14.4285714285714" style="1"/>
  </cols>
  <sheetData>
    <row r="1" spans="1:25">
      <c r="A1" s="65" t="s">
        <v>0</v>
      </c>
      <c r="B1" s="66"/>
      <c r="C1" s="67"/>
      <c r="D1" s="67"/>
      <c r="E1" s="67"/>
      <c r="F1" s="67"/>
      <c r="G1" s="67"/>
      <c r="H1" s="67"/>
      <c r="I1" s="67"/>
      <c r="J1" s="67"/>
      <c r="K1" s="67"/>
      <c r="L1" s="70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12"/>
    </row>
    <row r="2" spans="1:25">
      <c r="A2" s="68"/>
      <c r="H2" s="13"/>
      <c r="I2" s="12"/>
      <c r="J2" s="13"/>
      <c r="K2" s="71"/>
      <c r="L2" s="72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12"/>
    </row>
    <row r="3" spans="1:25">
      <c r="A3" s="68"/>
      <c r="H3" s="13"/>
      <c r="I3" s="12"/>
      <c r="J3" s="13"/>
      <c r="K3" s="71"/>
      <c r="L3" s="72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2"/>
    </row>
    <row r="4" spans="1:25">
      <c r="A4" s="68"/>
      <c r="H4" s="69" t="s">
        <v>1</v>
      </c>
      <c r="I4" s="73"/>
      <c r="J4" s="74"/>
      <c r="K4" s="75"/>
      <c r="L4" s="76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12"/>
    </row>
    <row r="5" spans="1:25">
      <c r="A5" s="68"/>
      <c r="H5" s="69" t="s">
        <v>2</v>
      </c>
      <c r="I5" s="73"/>
      <c r="J5" s="74"/>
      <c r="K5" s="75"/>
      <c r="L5" s="76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12"/>
    </row>
    <row r="6" ht="14.25" customHeight="1" spans="1:25">
      <c r="A6" s="20" t="s">
        <v>3</v>
      </c>
      <c r="B6" s="21">
        <v>2250000</v>
      </c>
      <c r="D6" s="18"/>
      <c r="E6" s="18"/>
      <c r="F6" s="18"/>
      <c r="G6" s="18"/>
      <c r="L6" s="77"/>
      <c r="M6" s="39"/>
      <c r="N6" s="39"/>
      <c r="O6" s="39"/>
      <c r="P6" s="39"/>
      <c r="Q6" s="39"/>
      <c r="R6" s="39"/>
      <c r="S6" s="39"/>
      <c r="T6" s="39"/>
      <c r="U6" s="39"/>
      <c r="V6" s="39"/>
      <c r="W6" s="8"/>
      <c r="X6" s="8"/>
      <c r="Y6" s="12"/>
    </row>
    <row r="7" ht="14.25" customHeight="1" spans="1:26">
      <c r="A7" s="20" t="s">
        <v>4</v>
      </c>
      <c r="B7" s="21">
        <v>0</v>
      </c>
      <c r="C7" s="18"/>
      <c r="D7" s="18"/>
      <c r="E7" s="18"/>
      <c r="F7" s="18"/>
      <c r="G7" s="18"/>
      <c r="L7" s="7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80"/>
      <c r="Z7" s="18"/>
    </row>
    <row r="8" ht="14.25" customHeight="1" spans="1:26">
      <c r="A8" s="20" t="s">
        <v>5</v>
      </c>
      <c r="B8" s="21">
        <v>0</v>
      </c>
      <c r="C8" s="18"/>
      <c r="D8" s="18"/>
      <c r="E8" s="18"/>
      <c r="F8" s="18"/>
      <c r="G8" s="18"/>
      <c r="H8" s="18"/>
      <c r="I8" s="18"/>
      <c r="J8" s="18"/>
      <c r="K8" s="18"/>
      <c r="L8" s="53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80"/>
      <c r="Z8" s="18"/>
    </row>
    <row r="9" ht="33" customHeight="1" spans="1:26">
      <c r="A9" s="20" t="s">
        <v>6</v>
      </c>
      <c r="B9" s="22" t="s">
        <v>7</v>
      </c>
      <c r="C9" s="18"/>
      <c r="D9" s="18"/>
      <c r="E9" s="18"/>
      <c r="F9" s="18"/>
      <c r="G9" s="18"/>
      <c r="H9" s="18"/>
      <c r="I9" s="54" t="s">
        <v>8</v>
      </c>
      <c r="J9" s="78" t="s">
        <v>9</v>
      </c>
      <c r="K9" s="54" t="s">
        <v>8</v>
      </c>
      <c r="L9" s="79" t="s">
        <v>10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80"/>
      <c r="Z9" s="18"/>
    </row>
    <row r="10" ht="14.25" customHeight="1" spans="1:27">
      <c r="A10" s="20" t="s">
        <v>11</v>
      </c>
      <c r="B10" s="21">
        <v>0</v>
      </c>
      <c r="C10" s="18"/>
      <c r="D10" s="18"/>
      <c r="E10" s="18"/>
      <c r="F10" s="18"/>
      <c r="G10" s="18"/>
      <c r="H10" s="18"/>
      <c r="I10" s="18" t="s">
        <v>12</v>
      </c>
      <c r="J10" s="56">
        <v>0</v>
      </c>
      <c r="K10" s="18" t="s">
        <v>13</v>
      </c>
      <c r="L10" s="57">
        <v>0</v>
      </c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80"/>
      <c r="Z10" s="18"/>
      <c r="AA10" s="18"/>
    </row>
    <row r="11" ht="14.25" customHeight="1" spans="1:27">
      <c r="A11" s="23"/>
      <c r="B11" s="24"/>
      <c r="C11" s="24"/>
      <c r="D11" s="24"/>
      <c r="E11" s="24"/>
      <c r="F11" s="24"/>
      <c r="G11" s="18"/>
      <c r="H11" s="18"/>
      <c r="I11" s="18" t="s">
        <v>14</v>
      </c>
      <c r="J11" s="56">
        <v>0.05</v>
      </c>
      <c r="K11" s="18" t="s">
        <v>15</v>
      </c>
      <c r="L11" s="57">
        <v>0.05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80"/>
      <c r="Z11" s="18"/>
      <c r="AA11" s="18"/>
    </row>
    <row r="12" ht="14.25" customHeight="1" spans="1:27">
      <c r="A12" s="25" t="s">
        <v>16</v>
      </c>
      <c r="B12" s="26" t="s">
        <v>17</v>
      </c>
      <c r="C12" s="26" t="s">
        <v>18</v>
      </c>
      <c r="D12" s="24" t="s">
        <v>19</v>
      </c>
      <c r="E12" s="24" t="s">
        <v>20</v>
      </c>
      <c r="F12" s="24" t="b">
        <v>0</v>
      </c>
      <c r="G12" s="18"/>
      <c r="H12" s="18"/>
      <c r="I12" s="18" t="s">
        <v>21</v>
      </c>
      <c r="J12" s="56">
        <v>0.2</v>
      </c>
      <c r="K12" s="18" t="s">
        <v>22</v>
      </c>
      <c r="L12" s="57">
        <v>0.1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80"/>
      <c r="Z12" s="18"/>
      <c r="AA12" s="18"/>
    </row>
    <row r="13" ht="14.25" customHeight="1" spans="1:27">
      <c r="A13" s="25" t="s">
        <v>3</v>
      </c>
      <c r="B13" s="21">
        <f>B6</f>
        <v>2250000</v>
      </c>
      <c r="C13" s="21">
        <f>B6</f>
        <v>2250000</v>
      </c>
      <c r="D13" s="18"/>
      <c r="E13" s="18"/>
      <c r="F13" s="18"/>
      <c r="G13" s="18"/>
      <c r="H13" s="18"/>
      <c r="I13" s="18" t="s">
        <v>23</v>
      </c>
      <c r="J13" s="56">
        <v>0.3</v>
      </c>
      <c r="K13" s="18" t="s">
        <v>24</v>
      </c>
      <c r="L13" s="57">
        <v>0.15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80"/>
      <c r="Z13" s="18"/>
      <c r="AA13" s="18"/>
    </row>
    <row r="14" ht="14.25" customHeight="1" spans="1:27">
      <c r="A14" s="25" t="s">
        <v>25</v>
      </c>
      <c r="B14" s="21">
        <f>IF(B9="Yes",IF(B6&gt;0,50000,0),0)</f>
        <v>50000</v>
      </c>
      <c r="C14" s="21">
        <f>IF(B9="Yes",IF(B6&gt;0,75000,0),0)</f>
        <v>75000</v>
      </c>
      <c r="D14" s="18"/>
      <c r="E14" s="18"/>
      <c r="F14" s="18"/>
      <c r="G14" s="18"/>
      <c r="H14" s="18"/>
      <c r="I14" s="18"/>
      <c r="J14" s="56"/>
      <c r="K14" s="18" t="s">
        <v>26</v>
      </c>
      <c r="L14" s="57">
        <v>0.2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80"/>
      <c r="Z14" s="18"/>
      <c r="AA14" s="18"/>
    </row>
    <row r="15" ht="14.25" customHeight="1" spans="1:27">
      <c r="A15" s="25" t="s">
        <v>11</v>
      </c>
      <c r="B15" s="21">
        <f>B10</f>
        <v>0</v>
      </c>
      <c r="C15" s="21">
        <v>1750000</v>
      </c>
      <c r="D15" s="18"/>
      <c r="E15" s="18"/>
      <c r="F15" s="18"/>
      <c r="G15" s="18"/>
      <c r="H15" s="18"/>
      <c r="I15" s="18"/>
      <c r="J15" s="56"/>
      <c r="K15" s="18" t="s">
        <v>27</v>
      </c>
      <c r="L15" s="57">
        <v>0.25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80"/>
      <c r="Z15" s="18"/>
      <c r="AA15" s="18"/>
    </row>
    <row r="16" ht="14.25" customHeight="1" spans="1:27">
      <c r="A16" s="25" t="s">
        <v>28</v>
      </c>
      <c r="B16" s="21">
        <f>IF(B13-B15-B14&lt;0,0,B13-B15-B14)</f>
        <v>2200000</v>
      </c>
      <c r="C16" s="21">
        <f>IF(C13-C15-C14&lt;0,0,C13-C15-C14)</f>
        <v>425000</v>
      </c>
      <c r="D16" s="18"/>
      <c r="E16" s="18"/>
      <c r="F16" s="18"/>
      <c r="G16" s="18"/>
      <c r="H16" s="18"/>
      <c r="I16" s="18"/>
      <c r="J16" s="56"/>
      <c r="K16" s="18" t="s">
        <v>29</v>
      </c>
      <c r="L16" s="57">
        <v>0.3</v>
      </c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80"/>
      <c r="Z16" s="18"/>
      <c r="AA16" s="18"/>
    </row>
    <row r="17" ht="14.25" customHeight="1" spans="1:27">
      <c r="A17" s="25" t="s">
        <v>30</v>
      </c>
      <c r="B17" s="21">
        <f>IF(B16&gt;250000,D17,F17)</f>
        <v>12500</v>
      </c>
      <c r="C17" s="21">
        <f>IF(C16&gt;400000,E17,F17)</f>
        <v>1250</v>
      </c>
      <c r="D17" s="18">
        <f t="shared" ref="D17" si="0">IF(B16&gt;500000,(500000-250000)*5/100,(B16-250000)*5/100)</f>
        <v>12500</v>
      </c>
      <c r="E17" s="18">
        <f>IF(AND(C16&gt;1200000,C16&lt;=1270588),0,IF(C16&gt;800000,(800000-400000)*5/100,(C16-400000)*5/100))</f>
        <v>1250</v>
      </c>
      <c r="F17" s="18">
        <v>0</v>
      </c>
      <c r="G17" s="18">
        <f>IF(C16&gt;700000,(700000-300000)*5/100,(C16-300000)*5/100)</f>
        <v>6250</v>
      </c>
      <c r="H17" s="18"/>
      <c r="I17" s="18"/>
      <c r="J17" s="18"/>
      <c r="K17" s="18"/>
      <c r="L17" s="53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80"/>
      <c r="Z17" s="18"/>
      <c r="AA17" s="18"/>
    </row>
    <row r="18" ht="14.25" customHeight="1" spans="1:26">
      <c r="A18" s="25" t="s">
        <v>31</v>
      </c>
      <c r="B18" s="27"/>
      <c r="C18" s="21">
        <f>IF(C16&gt;800000,E18,F18)</f>
        <v>0</v>
      </c>
      <c r="D18" s="18"/>
      <c r="E18" s="18">
        <f>IF(AND(C16&gt;1200000,C16&lt;=1270588),0,IF(C16&gt;1200000,(1200000-800000)*10/100,(C16-800000)*10/100))</f>
        <v>-37500</v>
      </c>
      <c r="F18" s="18">
        <v>0</v>
      </c>
      <c r="G18" s="18">
        <f>IF(C16&gt;1000000,(1000000-700000)*10/100,(C16-700000)*10/100)</f>
        <v>-27500</v>
      </c>
      <c r="H18" s="18"/>
      <c r="I18" s="58" t="s">
        <v>32</v>
      </c>
      <c r="J18" s="58"/>
      <c r="K18" s="59" t="s">
        <v>33</v>
      </c>
      <c r="L18" s="53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80"/>
      <c r="Z18" s="18"/>
    </row>
    <row r="19" ht="14.25" customHeight="1" spans="1:26">
      <c r="A19" s="25" t="s">
        <v>34</v>
      </c>
      <c r="B19" s="27"/>
      <c r="C19" s="21">
        <f>IF(C16&gt;1200000,E19,F19)</f>
        <v>0</v>
      </c>
      <c r="D19" s="18"/>
      <c r="E19" s="18">
        <f>IF(AND(C16&gt;1200000,C16&lt;=1270588),C16-1200000,IF(C16&gt;1600000,(1600000-1200000)*15/100,(C16-1200000)*15/100))</f>
        <v>-116250</v>
      </c>
      <c r="F19" s="18">
        <v>0</v>
      </c>
      <c r="G19" s="18">
        <v>0</v>
      </c>
      <c r="H19" s="18"/>
      <c r="I19" s="58" t="s">
        <v>35</v>
      </c>
      <c r="J19" s="58"/>
      <c r="K19" s="59" t="s">
        <v>33</v>
      </c>
      <c r="L19" s="53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80"/>
      <c r="Z19" s="18"/>
    </row>
    <row r="20" ht="14.25" customHeight="1" spans="1:26">
      <c r="A20" s="25" t="s">
        <v>36</v>
      </c>
      <c r="B20" s="21">
        <f>IF(B16&gt;500000,D20,F20)</f>
        <v>100000</v>
      </c>
      <c r="C20" s="21">
        <f>IF(C16&gt;1600000,E20,F20)</f>
        <v>0</v>
      </c>
      <c r="D20" s="18">
        <f>IF(B16&gt;1000000,(1000000-500000)*20/100,(B16-500000)*20/100)</f>
        <v>100000</v>
      </c>
      <c r="E20" s="18">
        <f>IF(C16&gt;2000000,(2000000-1600000)*20/100,(C16-1600000)*20/100)</f>
        <v>-235000</v>
      </c>
      <c r="F20" s="18">
        <v>0</v>
      </c>
      <c r="G20" s="18">
        <v>0</v>
      </c>
      <c r="H20" s="18"/>
      <c r="I20" s="58" t="s">
        <v>37</v>
      </c>
      <c r="J20" s="58"/>
      <c r="K20" s="59" t="s">
        <v>33</v>
      </c>
      <c r="L20" s="53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80"/>
      <c r="Z20" s="18"/>
    </row>
    <row r="21" ht="14.25" customHeight="1" spans="1:26">
      <c r="A21" s="25" t="s">
        <v>38</v>
      </c>
      <c r="B21" s="27"/>
      <c r="C21" s="21">
        <f>IF(C16&gt;2000000,E21,F21)</f>
        <v>0</v>
      </c>
      <c r="D21" s="18"/>
      <c r="E21" s="18">
        <f>IF(C16&gt;2400000,(2400000-2000000)*25/100,(C16-2000000)*25/100)</f>
        <v>-393750</v>
      </c>
      <c r="F21" s="18">
        <v>0</v>
      </c>
      <c r="G21" s="18">
        <v>0</v>
      </c>
      <c r="H21" s="18"/>
      <c r="I21" s="60" t="s">
        <v>39</v>
      </c>
      <c r="J21" s="61"/>
      <c r="K21" s="59" t="s">
        <v>33</v>
      </c>
      <c r="L21" s="53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80"/>
      <c r="Z21" s="18"/>
    </row>
    <row r="22" spans="1:26">
      <c r="A22" s="25" t="s">
        <v>40</v>
      </c>
      <c r="B22" s="21">
        <f>IF(B16&gt;1000000,D22,F22)</f>
        <v>360000</v>
      </c>
      <c r="C22" s="21">
        <f>IF(C16&gt;2400000,E22,F22)</f>
        <v>0</v>
      </c>
      <c r="D22" s="18">
        <f>(B16-1000000)*30/100</f>
        <v>360000</v>
      </c>
      <c r="E22" s="18">
        <f>(C16-2400000)*30/100</f>
        <v>-592500</v>
      </c>
      <c r="F22" s="18">
        <v>0</v>
      </c>
      <c r="G22" s="18">
        <v>0</v>
      </c>
      <c r="H22" s="18"/>
      <c r="I22" s="18"/>
      <c r="J22" s="18"/>
      <c r="K22" s="18"/>
      <c r="L22" s="53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80"/>
      <c r="Z22" s="18"/>
    </row>
    <row r="23" spans="1:26">
      <c r="A23" s="25" t="s">
        <v>41</v>
      </c>
      <c r="B23" s="28">
        <f>IF(SUM(B17:B22)&lt;=12500,SUM(B17:B22),0)</f>
        <v>0</v>
      </c>
      <c r="C23" s="28">
        <f>IF(C16&lt;=1200000,SUM(C17:C22),0)</f>
        <v>1250</v>
      </c>
      <c r="D23" s="18"/>
      <c r="E23" s="18"/>
      <c r="F23" s="18"/>
      <c r="G23" s="18"/>
      <c r="H23" s="18"/>
      <c r="I23" s="58" t="s">
        <v>42</v>
      </c>
      <c r="J23" s="58"/>
      <c r="K23" s="59" t="s">
        <v>33</v>
      </c>
      <c r="L23" s="53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80"/>
      <c r="Z23" s="18"/>
    </row>
    <row r="24" spans="1:26">
      <c r="A24" s="25" t="s">
        <v>43</v>
      </c>
      <c r="B24" s="21">
        <f>IF(B16&gt;5000000,D24,F24)</f>
        <v>0</v>
      </c>
      <c r="C24" s="21">
        <f>IF(C16&gt;5000000,E24,G24)</f>
        <v>0</v>
      </c>
      <c r="D24" s="18">
        <f>IF(AND(B16&gt;5000000,B16&lt;=10000000),IF(B16&lt;5195895,(B16-5000000)*70/100,SUM(B17:B22)*10/100),0)</f>
        <v>0</v>
      </c>
      <c r="E24" s="18">
        <f>IF(AND(C16&gt;5000000,C16&lt;=10000000),IF(C16&lt;5161194,(C16-5000000)*70/100,SUM(C17:C22)*10/100),0)</f>
        <v>0</v>
      </c>
      <c r="F24" s="18">
        <v>0</v>
      </c>
      <c r="G24" s="18"/>
      <c r="H24" s="18"/>
      <c r="I24" s="58" t="s">
        <v>44</v>
      </c>
      <c r="J24" s="58"/>
      <c r="K24" s="59" t="s">
        <v>33</v>
      </c>
      <c r="L24" s="53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80"/>
      <c r="Z24" s="18"/>
    </row>
    <row r="25" spans="1:26">
      <c r="A25" s="29" t="s">
        <v>45</v>
      </c>
      <c r="B25" s="21">
        <f>IF(B16&gt;10000000,D25,F25)</f>
        <v>0</v>
      </c>
      <c r="C25" s="21">
        <f>IF(C16&gt;10000000,E25,G25)</f>
        <v>0</v>
      </c>
      <c r="D25" s="18">
        <f>IF(B16&gt;10000000,IF(B16&lt;10214695,(B16-10000000)*70/100+281250,SUM(B17:B22)*15/100),0)</f>
        <v>0</v>
      </c>
      <c r="E25" s="18">
        <f>IF(C16&gt;10000000,IF(C16&lt;10196947,(C16-10000000)*70/100+258000,SUM(C17:C22)*15/100),0)</f>
        <v>0</v>
      </c>
      <c r="F25" s="18">
        <v>0</v>
      </c>
      <c r="G25" s="18"/>
      <c r="H25" s="18"/>
      <c r="I25" s="58" t="s">
        <v>46</v>
      </c>
      <c r="J25" s="58"/>
      <c r="K25" s="59" t="s">
        <v>33</v>
      </c>
      <c r="L25" s="53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80"/>
      <c r="Z25" s="18"/>
    </row>
    <row r="26" spans="1:26">
      <c r="A26" s="29" t="s">
        <v>47</v>
      </c>
      <c r="B26" s="21">
        <f>IF(B6+B7-B14&lt;250000,0,IF(B6-B14&lt;=250000,(B6+B7-B14-250000)/100*20,B7/100*20))</f>
        <v>0</v>
      </c>
      <c r="C26" s="21">
        <f>IF(B6+B7+B8-C14&lt;400000,0,IF(B6+B8-C14&lt;=400000,(B6+B7+B8-C14-400000)/100*20,B7/100*20))</f>
        <v>0</v>
      </c>
      <c r="D26" s="21"/>
      <c r="E26" s="21"/>
      <c r="F26" s="18"/>
      <c r="G26" s="18"/>
      <c r="H26" s="18"/>
      <c r="I26" s="18"/>
      <c r="J26" s="18"/>
      <c r="K26" s="18"/>
      <c r="L26" s="53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80"/>
      <c r="Z26" s="18"/>
    </row>
    <row r="27" spans="1:26">
      <c r="A27" s="29" t="s">
        <v>48</v>
      </c>
      <c r="B27" s="21">
        <f>IF(B6+B7+B8-B14&lt;250000,0,IF(B6+B7-B14&lt;=250000,IF(B6+B7+B8-B14-375000&lt;0,0,(B6+B7+B8-B14-375000)/100*12.5),IF(B8-125000&lt;0,0,(B8-125000)/100*12.5)))</f>
        <v>0</v>
      </c>
      <c r="C27" s="21">
        <f>IF(B6+B7+B8-C14&lt;400000,0,IF(B6+B7-C14&lt;=400000,IF(B6+B7+B8-C14-525000&lt;0,0,(B6+B7+B8-C14-525000)/100*12.5),IF(B8-125000&lt;0,0,(B8-125000)/100*12.5)))</f>
        <v>0</v>
      </c>
      <c r="D27" s="18"/>
      <c r="E27" s="18"/>
      <c r="F27" s="18"/>
      <c r="G27" s="18"/>
      <c r="H27" s="18"/>
      <c r="I27" s="18"/>
      <c r="J27" s="18"/>
      <c r="K27" s="18"/>
      <c r="L27" s="53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80"/>
      <c r="Z27" s="18"/>
    </row>
    <row r="28" spans="1:26">
      <c r="A28" s="25" t="s">
        <v>49</v>
      </c>
      <c r="B28" s="21">
        <f>(SUM(B17,B20,B22,B24,B25,B26,B27)-B23)*4/100</f>
        <v>18900</v>
      </c>
      <c r="C28" s="21">
        <f>(SUM(C17,C18,C19,C20,C21,C22,C24,C25,C26,C27)-C23)*4/100</f>
        <v>0</v>
      </c>
      <c r="D28" s="18"/>
      <c r="E28" s="18"/>
      <c r="F28" s="18"/>
      <c r="G28" s="18"/>
      <c r="H28" s="18"/>
      <c r="I28" s="18"/>
      <c r="J28" s="18"/>
      <c r="K28" s="18"/>
      <c r="L28" s="53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80"/>
      <c r="Z28" s="18"/>
    </row>
    <row r="29" spans="1:26">
      <c r="A29" s="30" t="s">
        <v>50</v>
      </c>
      <c r="B29" s="31">
        <f>SUM(B17,B20,B22,B24,B25,B28,B26,B27)-B23</f>
        <v>491400</v>
      </c>
      <c r="C29" s="31">
        <f>SUM(C17,C18,C19,C20,C21,C22,C24,C25,C28,C26,C27)-C23</f>
        <v>0</v>
      </c>
      <c r="D29" s="18"/>
      <c r="E29" s="18"/>
      <c r="F29" s="18"/>
      <c r="G29" s="18"/>
      <c r="H29" s="18"/>
      <c r="I29" s="18"/>
      <c r="J29" s="18"/>
      <c r="K29" s="18"/>
      <c r="L29" s="53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80"/>
      <c r="Z29" s="18"/>
    </row>
    <row r="30" spans="1:26">
      <c r="A30" s="3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53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80"/>
      <c r="Z30" s="18"/>
    </row>
    <row r="31" ht="15.75" spans="1:26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62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80"/>
      <c r="Z31" s="18"/>
    </row>
    <row r="32" ht="15.75" spans="1:26">
      <c r="A32" s="35" t="s">
        <v>51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63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80"/>
      <c r="Z32" s="18"/>
    </row>
    <row r="33" spans="1:26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80"/>
      <c r="Z33" s="18"/>
    </row>
    <row r="34" spans="1:26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80"/>
      <c r="Z34" s="18"/>
    </row>
    <row r="35" spans="1:26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80"/>
      <c r="Z35" s="18"/>
    </row>
    <row r="36" spans="1:26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80"/>
      <c r="Z36" s="18"/>
    </row>
    <row r="37" spans="1:26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80"/>
      <c r="Z37" s="18"/>
    </row>
    <row r="38" spans="1:26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80"/>
      <c r="Z38" s="18"/>
    </row>
    <row r="39" spans="1:26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80"/>
      <c r="Z39" s="18"/>
    </row>
    <row r="40" spans="1:26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80"/>
      <c r="Z40" s="18"/>
    </row>
    <row r="41" spans="1:26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80"/>
      <c r="Z41" s="18"/>
    </row>
    <row r="42" spans="1:26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80"/>
      <c r="Z42" s="18"/>
    </row>
    <row r="43" spans="1:26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80"/>
      <c r="Z43" s="18"/>
    </row>
    <row r="44" spans="1:26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80"/>
      <c r="Z44" s="18"/>
    </row>
    <row r="45" spans="1:26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80"/>
      <c r="Z45" s="18"/>
    </row>
    <row r="46" spans="1:2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80"/>
      <c r="Z46" s="18"/>
    </row>
    <row r="47" spans="1:26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80"/>
      <c r="Z47" s="18"/>
    </row>
    <row r="48" spans="1:26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80"/>
      <c r="Z48" s="18"/>
    </row>
    <row r="49" spans="1:26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80"/>
      <c r="Z49" s="18"/>
    </row>
    <row r="50" spans="1:26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80"/>
      <c r="Z50" s="18"/>
    </row>
    <row r="51" spans="1:26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80"/>
      <c r="Z51" s="18"/>
    </row>
    <row r="52" spans="1:26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80"/>
      <c r="Z52" s="18"/>
    </row>
    <row r="53" spans="1:26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80"/>
      <c r="Z53" s="18"/>
    </row>
    <row r="54" spans="1:26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80"/>
      <c r="Z54" s="18"/>
    </row>
    <row r="55" spans="1:26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80"/>
      <c r="Z55" s="18"/>
    </row>
    <row r="56" spans="1:2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80"/>
      <c r="Z56" s="18"/>
    </row>
    <row r="57" spans="1:26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80"/>
      <c r="Z57" s="18"/>
    </row>
    <row r="58" spans="1:26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80"/>
      <c r="Z58" s="18"/>
    </row>
    <row r="59" spans="1:26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80"/>
      <c r="Z59" s="18"/>
    </row>
    <row r="60" spans="1:26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80"/>
      <c r="Z60" s="18"/>
    </row>
    <row r="61" spans="1:26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80"/>
      <c r="Z61" s="18"/>
    </row>
    <row r="62" spans="1:26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80"/>
      <c r="Z62" s="18"/>
    </row>
    <row r="63" spans="1:26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80"/>
      <c r="Z63" s="18"/>
    </row>
    <row r="64" spans="1:26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80"/>
      <c r="Z64" s="18"/>
    </row>
    <row r="65" spans="1:26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80"/>
      <c r="Z65" s="18"/>
    </row>
    <row r="66" spans="1:2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80"/>
      <c r="Z66" s="18"/>
    </row>
    <row r="67" spans="1:26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80"/>
      <c r="Z67" s="18"/>
    </row>
    <row r="68" spans="1:26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80"/>
      <c r="Z68" s="18"/>
    </row>
    <row r="69" spans="1:26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80"/>
      <c r="Z69" s="18"/>
    </row>
    <row r="70" spans="1:26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80"/>
      <c r="Z70" s="18"/>
    </row>
    <row r="71" spans="1:26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80"/>
      <c r="Z71" s="18"/>
    </row>
    <row r="72" spans="1:26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80"/>
      <c r="Z72" s="18"/>
    </row>
    <row r="73" spans="1:26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80"/>
      <c r="Z73" s="18"/>
    </row>
    <row r="74" spans="1:26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80"/>
      <c r="Z74" s="18"/>
    </row>
    <row r="75" spans="1:26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80"/>
      <c r="Z75" s="18"/>
    </row>
    <row r="76" spans="1:2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80"/>
      <c r="Z76" s="18"/>
    </row>
    <row r="77" spans="1:26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80"/>
      <c r="Z77" s="18"/>
    </row>
    <row r="78" spans="1:26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80"/>
      <c r="Z78" s="18"/>
    </row>
    <row r="79" spans="1:26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80"/>
      <c r="Z79" s="18"/>
    </row>
    <row r="80" spans="1:26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80"/>
      <c r="Z80" s="18"/>
    </row>
    <row r="81" spans="1:26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80"/>
      <c r="Z81" s="18"/>
    </row>
    <row r="82" spans="1:26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80"/>
      <c r="Z82" s="18"/>
    </row>
    <row r="83" spans="1:26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80"/>
      <c r="Z83" s="18"/>
    </row>
    <row r="84" spans="1:26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80"/>
      <c r="Z84" s="18"/>
    </row>
    <row r="85" spans="1:26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80"/>
      <c r="Z85" s="18"/>
    </row>
    <row r="86" spans="1:2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80"/>
      <c r="Z86" s="18"/>
    </row>
    <row r="87" spans="1:26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80"/>
      <c r="Z87" s="18"/>
    </row>
    <row r="88" spans="1:26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81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8"/>
      <c r="Z88" s="18"/>
    </row>
    <row r="89" spans="1:26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80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80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80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80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80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80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80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80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80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80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80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80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80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80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80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80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80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80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80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80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80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80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80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80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80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80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80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80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80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80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80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80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80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80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80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80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80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80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80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80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80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80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80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80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80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80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80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80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80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80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80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80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80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80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80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80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80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80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80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80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80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80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80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80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80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80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80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80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80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80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80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80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80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80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80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80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80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80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80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80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80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80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80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80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80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80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80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80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80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80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80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80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80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80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80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80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80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80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80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80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80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80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80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80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80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80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80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80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80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80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80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80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80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80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80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80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80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80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80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80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80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80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80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80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80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80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80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80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80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80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80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80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80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80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80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80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80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80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80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80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80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80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80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80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80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80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80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80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80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80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80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80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80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80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80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80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80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80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80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80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80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80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80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80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80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80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80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80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80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80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80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80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80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80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80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80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80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80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80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80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80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80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80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80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80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8"/>
      <c r="F1000" s="18"/>
      <c r="G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8"/>
      <c r="F1001" s="18"/>
      <c r="G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8"/>
      <c r="F1002" s="18"/>
      <c r="G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8"/>
      <c r="F1003" s="18"/>
      <c r="G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8"/>
      <c r="F1004" s="18"/>
      <c r="G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8"/>
      <c r="F1005" s="18"/>
      <c r="G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7">
      <c r="A1006" s="18"/>
      <c r="B1006" s="18"/>
      <c r="C1006" s="18"/>
      <c r="D1006" s="18"/>
      <c r="E1006" s="18"/>
      <c r="F1006" s="18"/>
      <c r="G1006" s="18"/>
    </row>
    <row r="1007" spans="1:7">
      <c r="A1007" s="18"/>
      <c r="B1007" s="18"/>
      <c r="C1007" s="18"/>
      <c r="D1007" s="18"/>
      <c r="E1007" s="18"/>
      <c r="F1007" s="18"/>
      <c r="G1007" s="18"/>
    </row>
    <row r="1008" spans="1:3">
      <c r="A1008" s="18"/>
      <c r="B1008" s="18"/>
      <c r="C1008" s="18"/>
    </row>
    <row r="1009" spans="1:3">
      <c r="A1009" s="18"/>
      <c r="B1009" s="18"/>
      <c r="C1009" s="18"/>
    </row>
  </sheetData>
  <mergeCells count="13">
    <mergeCell ref="B1:K1"/>
    <mergeCell ref="H4:I4"/>
    <mergeCell ref="J4:L4"/>
    <mergeCell ref="H5:I5"/>
    <mergeCell ref="J5:L5"/>
    <mergeCell ref="I18:J18"/>
    <mergeCell ref="I19:J19"/>
    <mergeCell ref="I20:J20"/>
    <mergeCell ref="I21:J21"/>
    <mergeCell ref="I23:J23"/>
    <mergeCell ref="I24:J24"/>
    <mergeCell ref="I25:J25"/>
    <mergeCell ref="A32:L32"/>
  </mergeCells>
  <dataValidations count="1">
    <dataValidation type="list" allowBlank="1" showInputMessage="1" showErrorMessage="1" sqref="B9">
      <formula1>"Yes, No"</formula1>
    </dataValidation>
  </dataValidations>
  <hyperlinks>
    <hyperlink ref="K23" r:id="rId3" display="Click Here"/>
    <hyperlink ref="K24" r:id="rId4" display="Click Here"/>
    <hyperlink ref="K25" r:id="rId5" display="Click Here"/>
    <hyperlink ref="K19" r:id="rId6" display="Click Here"/>
    <hyperlink ref="K20" r:id="rId7" display="Click Here"/>
    <hyperlink ref="K21" r:id="rId8" display="Click Here"/>
    <hyperlink ref="K18" r:id="rId9" display="Click Here"/>
  </hyperlinks>
  <pageMargins left="0.7" right="0.7" top="0.5" bottom="0.75" header="0.3" footer="0.3"/>
  <pageSetup paperSize="9" scale="75" fitToWidth="0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09"/>
  <sheetViews>
    <sheetView tabSelected="1" workbookViewId="0">
      <selection activeCell="A33" sqref="A33:L33"/>
    </sheetView>
  </sheetViews>
  <sheetFormatPr defaultColWidth="14.4285714285714" defaultRowHeight="15"/>
  <cols>
    <col min="1" max="1" width="20.2857142857143" style="1" customWidth="1"/>
    <col min="2" max="2" width="13.8571428571429" style="1" customWidth="1"/>
    <col min="3" max="3" width="13.7142857142857" style="1" customWidth="1"/>
    <col min="4" max="6" width="10.8571428571429" style="1" hidden="1" customWidth="1"/>
    <col min="7" max="7" width="9.42857142857143" style="1" hidden="1" customWidth="1"/>
    <col min="8" max="8" width="14.7142857142857" style="1" customWidth="1"/>
    <col min="9" max="9" width="17.5714285714286" style="1" customWidth="1"/>
    <col min="10" max="10" width="12.7142857142857" style="1" customWidth="1"/>
    <col min="11" max="11" width="15.8571428571429" style="1" customWidth="1"/>
    <col min="12" max="12" width="14.1428571428571" style="1" customWidth="1"/>
    <col min="13" max="26" width="10.8571428571429" style="1" customWidth="1"/>
    <col min="27" max="16384" width="14.4285714285714" style="1"/>
  </cols>
  <sheetData>
    <row r="1" ht="15.75" spans="1:28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0"/>
      <c r="L1" s="41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12"/>
    </row>
    <row r="2" ht="15.75" spans="1:28">
      <c r="A2" s="5"/>
      <c r="B2" s="6"/>
      <c r="C2" s="7"/>
      <c r="D2" s="7"/>
      <c r="E2" s="7"/>
      <c r="F2" s="7"/>
      <c r="G2" s="7"/>
      <c r="H2" s="7"/>
      <c r="I2" s="7"/>
      <c r="J2" s="7"/>
      <c r="K2" s="42"/>
      <c r="L2" s="43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12"/>
    </row>
    <row r="3" ht="15.75" spans="1:28">
      <c r="A3" s="5"/>
      <c r="B3" s="8"/>
      <c r="C3" s="8"/>
      <c r="D3" s="9"/>
      <c r="E3" s="10"/>
      <c r="F3" s="10"/>
      <c r="G3" s="11"/>
      <c r="H3" s="8"/>
      <c r="I3" s="8"/>
      <c r="J3" s="8"/>
      <c r="K3" s="8"/>
      <c r="L3" s="43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12"/>
    </row>
    <row r="4" spans="1:28">
      <c r="A4" s="5"/>
      <c r="B4" s="8"/>
      <c r="C4" s="8"/>
      <c r="D4" s="12"/>
      <c r="G4" s="13"/>
      <c r="H4" s="14" t="s">
        <v>1</v>
      </c>
      <c r="I4" s="44"/>
      <c r="J4" s="45"/>
      <c r="K4" s="46"/>
      <c r="L4" s="47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12"/>
    </row>
    <row r="5" ht="15.75" spans="1:28">
      <c r="A5" s="5"/>
      <c r="B5" s="8"/>
      <c r="C5" s="8"/>
      <c r="D5" s="12"/>
      <c r="G5" s="13"/>
      <c r="H5" s="15" t="s">
        <v>2</v>
      </c>
      <c r="I5" s="48"/>
      <c r="J5" s="49"/>
      <c r="K5" s="50"/>
      <c r="L5" s="51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2"/>
    </row>
    <row r="6" ht="14.25" customHeight="1" spans="1:28">
      <c r="A6" s="16" t="s">
        <v>3</v>
      </c>
      <c r="B6" s="17">
        <v>1275000</v>
      </c>
      <c r="C6" s="10"/>
      <c r="D6" s="18"/>
      <c r="E6" s="18"/>
      <c r="F6" s="18"/>
      <c r="G6" s="18"/>
      <c r="H6" s="19"/>
      <c r="I6" s="19"/>
      <c r="J6" s="19"/>
      <c r="K6" s="19"/>
      <c r="L6" s="52"/>
      <c r="M6" s="39"/>
      <c r="N6" s="39"/>
      <c r="O6" s="39"/>
      <c r="P6" s="39"/>
      <c r="Q6" s="39"/>
      <c r="R6" s="39"/>
      <c r="S6" s="39"/>
      <c r="T6" s="39"/>
      <c r="U6" s="39"/>
      <c r="V6" s="39"/>
      <c r="W6" s="8"/>
      <c r="X6" s="8"/>
      <c r="Y6" s="8"/>
      <c r="Z6" s="8"/>
      <c r="AA6" s="8"/>
      <c r="AB6" s="12"/>
    </row>
    <row r="7" ht="14.25" customHeight="1" spans="1:28">
      <c r="A7" s="20" t="s">
        <v>4</v>
      </c>
      <c r="B7" s="21">
        <v>0</v>
      </c>
      <c r="C7" s="18"/>
      <c r="D7" s="18"/>
      <c r="E7" s="18"/>
      <c r="F7" s="18"/>
      <c r="G7" s="18"/>
      <c r="H7" s="18"/>
      <c r="I7" s="18"/>
      <c r="J7" s="18"/>
      <c r="K7" s="18"/>
      <c r="L7" s="53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8"/>
      <c r="AB7" s="12"/>
    </row>
    <row r="8" ht="14.25" customHeight="1" spans="1:28">
      <c r="A8" s="20" t="s">
        <v>5</v>
      </c>
      <c r="B8" s="21">
        <v>0</v>
      </c>
      <c r="C8" s="18"/>
      <c r="D8" s="18"/>
      <c r="E8" s="18"/>
      <c r="F8" s="18"/>
      <c r="G8" s="18"/>
      <c r="H8" s="18"/>
      <c r="I8" s="18"/>
      <c r="J8" s="18"/>
      <c r="K8" s="18"/>
      <c r="L8" s="53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8"/>
      <c r="AB8" s="12"/>
    </row>
    <row r="9" ht="14.25" customHeight="1" spans="1:28">
      <c r="A9" s="20" t="s">
        <v>6</v>
      </c>
      <c r="B9" s="22" t="s">
        <v>7</v>
      </c>
      <c r="C9" s="18"/>
      <c r="D9" s="18"/>
      <c r="E9" s="18"/>
      <c r="F9" s="18"/>
      <c r="G9" s="18"/>
      <c r="H9" s="18"/>
      <c r="I9" s="54" t="s">
        <v>8</v>
      </c>
      <c r="J9" s="54" t="s">
        <v>9</v>
      </c>
      <c r="K9" s="54" t="s">
        <v>8</v>
      </c>
      <c r="L9" s="55" t="s">
        <v>10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8"/>
      <c r="AB9" s="12"/>
    </row>
    <row r="10" ht="14.25" customHeight="1" spans="1:28">
      <c r="A10" s="20" t="s">
        <v>11</v>
      </c>
      <c r="B10" s="21">
        <v>0</v>
      </c>
      <c r="C10" s="18"/>
      <c r="D10" s="18"/>
      <c r="E10" s="18"/>
      <c r="F10" s="18"/>
      <c r="G10" s="18"/>
      <c r="H10" s="18"/>
      <c r="I10" s="18" t="s">
        <v>12</v>
      </c>
      <c r="J10" s="56">
        <v>0</v>
      </c>
      <c r="K10" s="18" t="s">
        <v>13</v>
      </c>
      <c r="L10" s="57">
        <v>0</v>
      </c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12"/>
    </row>
    <row r="11" ht="14.25" customHeight="1" spans="1:28">
      <c r="A11" s="23"/>
      <c r="B11" s="24"/>
      <c r="C11" s="24"/>
      <c r="D11" s="24"/>
      <c r="E11" s="24"/>
      <c r="F11" s="24"/>
      <c r="G11" s="18"/>
      <c r="H11" s="18"/>
      <c r="I11" s="18" t="s">
        <v>14</v>
      </c>
      <c r="J11" s="56">
        <v>0.05</v>
      </c>
      <c r="K11" s="18" t="s">
        <v>15</v>
      </c>
      <c r="L11" s="57">
        <v>0.05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12"/>
    </row>
    <row r="12" ht="14.25" customHeight="1" spans="1:28">
      <c r="A12" s="25" t="s">
        <v>16</v>
      </c>
      <c r="B12" s="26" t="s">
        <v>17</v>
      </c>
      <c r="C12" s="26" t="s">
        <v>18</v>
      </c>
      <c r="D12" s="24" t="s">
        <v>19</v>
      </c>
      <c r="E12" s="24" t="s">
        <v>20</v>
      </c>
      <c r="F12" s="24" t="b">
        <v>0</v>
      </c>
      <c r="G12" s="18"/>
      <c r="H12" s="18"/>
      <c r="I12" s="18" t="s">
        <v>21</v>
      </c>
      <c r="J12" s="56">
        <v>0.2</v>
      </c>
      <c r="K12" s="18" t="s">
        <v>22</v>
      </c>
      <c r="L12" s="57">
        <v>0.1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12"/>
    </row>
    <row r="13" ht="14.25" customHeight="1" spans="1:28">
      <c r="A13" s="25" t="s">
        <v>3</v>
      </c>
      <c r="B13" s="21">
        <f>B6</f>
        <v>1275000</v>
      </c>
      <c r="C13" s="21">
        <f>B6</f>
        <v>1275000</v>
      </c>
      <c r="D13" s="18"/>
      <c r="E13" s="18"/>
      <c r="F13" s="18"/>
      <c r="G13" s="18"/>
      <c r="H13" s="18"/>
      <c r="I13" s="18" t="s">
        <v>23</v>
      </c>
      <c r="J13" s="56">
        <v>0.3</v>
      </c>
      <c r="K13" s="18" t="s">
        <v>24</v>
      </c>
      <c r="L13" s="57">
        <v>0.15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12"/>
    </row>
    <row r="14" ht="14.25" customHeight="1" spans="1:28">
      <c r="A14" s="25" t="s">
        <v>25</v>
      </c>
      <c r="B14" s="21">
        <f>IF(B9="Yes",IF(B6&gt;0,50000,0),0)</f>
        <v>50000</v>
      </c>
      <c r="C14" s="21">
        <f>IF(B9="Yes",IF(B6&gt;0,75000,0),0)</f>
        <v>75000</v>
      </c>
      <c r="D14" s="18"/>
      <c r="E14" s="18"/>
      <c r="F14" s="18"/>
      <c r="G14" s="18"/>
      <c r="H14" s="18"/>
      <c r="I14" s="18"/>
      <c r="J14" s="56"/>
      <c r="K14" s="18" t="s">
        <v>26</v>
      </c>
      <c r="L14" s="57">
        <v>0.2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12"/>
    </row>
    <row r="15" ht="14.25" customHeight="1" spans="1:28">
      <c r="A15" s="25" t="s">
        <v>11</v>
      </c>
      <c r="B15" s="21">
        <f>B10</f>
        <v>0</v>
      </c>
      <c r="C15" s="21">
        <v>0</v>
      </c>
      <c r="D15" s="18"/>
      <c r="E15" s="18"/>
      <c r="F15" s="18"/>
      <c r="G15" s="18"/>
      <c r="H15" s="18"/>
      <c r="I15" s="18"/>
      <c r="J15" s="56"/>
      <c r="K15" s="18" t="s">
        <v>27</v>
      </c>
      <c r="L15" s="57">
        <v>0.25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12"/>
    </row>
    <row r="16" ht="14.25" customHeight="1" spans="1:28">
      <c r="A16" s="25" t="s">
        <v>28</v>
      </c>
      <c r="B16" s="21">
        <f>IF(B13-B15-B14&lt;0,0,B13-B15-B14)</f>
        <v>1225000</v>
      </c>
      <c r="C16" s="21">
        <f>IF(C13-C15-C14&lt;0,0,C13-C15-C14)</f>
        <v>1200000</v>
      </c>
      <c r="D16" s="18"/>
      <c r="E16" s="18"/>
      <c r="F16" s="18"/>
      <c r="G16" s="18"/>
      <c r="H16" s="18"/>
      <c r="I16" s="18"/>
      <c r="J16" s="56"/>
      <c r="K16" s="18" t="s">
        <v>29</v>
      </c>
      <c r="L16" s="57">
        <v>0.3</v>
      </c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12"/>
    </row>
    <row r="17" ht="14.25" customHeight="1" spans="1:28">
      <c r="A17" s="25" t="s">
        <v>30</v>
      </c>
      <c r="B17" s="21">
        <f>IF(B16&gt;250000,D17,F17)</f>
        <v>10000</v>
      </c>
      <c r="C17" s="21">
        <f>IF(C16&gt;400000,E17,F17)</f>
        <v>20000</v>
      </c>
      <c r="D17" s="18">
        <f>IF(B16&gt;500000,(500000-300000)*5/100,(B16-300000)*5/100)</f>
        <v>10000</v>
      </c>
      <c r="E17" s="18">
        <f>IF(AND(C16&gt;1200000,C16&lt;=1270588),0,IF(C16&gt;800000,(800000-400000)*5/100,(C16-400000)*5/100))</f>
        <v>20000</v>
      </c>
      <c r="F17" s="18">
        <v>0</v>
      </c>
      <c r="G17" s="18">
        <f>IF(C16&gt;700000,(700000-300000)*5/100,(C16-300000)*5/100)</f>
        <v>20000</v>
      </c>
      <c r="H17" s="18"/>
      <c r="I17" s="18"/>
      <c r="J17" s="18"/>
      <c r="K17" s="18"/>
      <c r="L17" s="53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12"/>
    </row>
    <row r="18" ht="14.25" customHeight="1" spans="1:28">
      <c r="A18" s="25" t="s">
        <v>31</v>
      </c>
      <c r="B18" s="27"/>
      <c r="C18" s="21">
        <f>IF(C16&gt;800000,E18,F18)</f>
        <v>40000</v>
      </c>
      <c r="D18" s="18"/>
      <c r="E18" s="18">
        <f>IF(AND(C16&gt;1200000,C16&lt;=1270588),0,IF(C16&gt;1200000,(1200000-800000)*10/100,(C16-800000)*10/100))</f>
        <v>40000</v>
      </c>
      <c r="F18" s="18">
        <v>0</v>
      </c>
      <c r="G18" s="18">
        <f>IF(C16&gt;1000000,(1000000-700000)*10/100,(C16-700000)*10/100)</f>
        <v>30000</v>
      </c>
      <c r="H18" s="18"/>
      <c r="I18" s="58" t="s">
        <v>32</v>
      </c>
      <c r="J18" s="58"/>
      <c r="K18" s="59" t="s">
        <v>33</v>
      </c>
      <c r="L18" s="53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8"/>
      <c r="AB18" s="12"/>
    </row>
    <row r="19" ht="14.25" customHeight="1" spans="1:28">
      <c r="A19" s="25" t="s">
        <v>34</v>
      </c>
      <c r="B19" s="27"/>
      <c r="C19" s="21">
        <f>IF(C16&gt;1200000,E19,F19)</f>
        <v>0</v>
      </c>
      <c r="D19" s="18"/>
      <c r="E19" s="18">
        <f>IF(AND(C16&gt;1200000,C16&lt;=1270588),C16-1200000,IF(C16&gt;1600000,(1600000-1200000)*15/100,(C16-1200000)*15/100))</f>
        <v>0</v>
      </c>
      <c r="F19" s="18">
        <v>0</v>
      </c>
      <c r="G19" s="18">
        <v>0</v>
      </c>
      <c r="H19" s="18"/>
      <c r="I19" s="58" t="s">
        <v>35</v>
      </c>
      <c r="J19" s="58"/>
      <c r="K19" s="59" t="s">
        <v>33</v>
      </c>
      <c r="L19" s="53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8"/>
      <c r="AB19" s="12"/>
    </row>
    <row r="20" ht="14.25" customHeight="1" spans="1:28">
      <c r="A20" s="25" t="s">
        <v>36</v>
      </c>
      <c r="B20" s="21">
        <f>IF(B16&gt;500000,D20,F20)</f>
        <v>100000</v>
      </c>
      <c r="C20" s="21">
        <f>IF(C16&gt;1600000,E20,F20)</f>
        <v>0</v>
      </c>
      <c r="D20" s="18">
        <f>IF(B16&gt;1000000,(1000000-500000)*20/100,(B16-500000)*20/100)</f>
        <v>100000</v>
      </c>
      <c r="E20" s="18">
        <f>IF(C16&gt;2000000,(2000000-1600000)*20/100,(C16-1600000)*20/100)</f>
        <v>-80000</v>
      </c>
      <c r="F20" s="18">
        <v>0</v>
      </c>
      <c r="G20" s="18">
        <v>0</v>
      </c>
      <c r="H20" s="18"/>
      <c r="I20" s="58" t="s">
        <v>37</v>
      </c>
      <c r="J20" s="58"/>
      <c r="K20" s="59" t="s">
        <v>33</v>
      </c>
      <c r="L20" s="53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8"/>
      <c r="AB20" s="12"/>
    </row>
    <row r="21" ht="14.25" customHeight="1" spans="1:28">
      <c r="A21" s="25" t="s">
        <v>38</v>
      </c>
      <c r="B21" s="27"/>
      <c r="C21" s="21">
        <f>IF(C16&gt;2000000,E21,F21)</f>
        <v>0</v>
      </c>
      <c r="D21" s="18"/>
      <c r="E21" s="18">
        <f>IF(C16&gt;2400000,(2400000-2000000)*25/100,(C16-2000000)*25/100)</f>
        <v>-200000</v>
      </c>
      <c r="F21" s="18">
        <v>0</v>
      </c>
      <c r="G21" s="18">
        <v>0</v>
      </c>
      <c r="H21" s="18"/>
      <c r="I21" s="60" t="s">
        <v>39</v>
      </c>
      <c r="J21" s="61"/>
      <c r="K21" s="59" t="s">
        <v>33</v>
      </c>
      <c r="L21" s="53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8"/>
      <c r="AB21" s="12"/>
    </row>
    <row r="22" spans="1:28">
      <c r="A22" s="25" t="s">
        <v>40</v>
      </c>
      <c r="B22" s="21">
        <f>IF(B16&gt;1000000,D22,F22)</f>
        <v>67500</v>
      </c>
      <c r="C22" s="21">
        <f>IF(C16&gt;2400000,E22,F22)</f>
        <v>0</v>
      </c>
      <c r="D22" s="18">
        <f>(B16-1000000)*30/100</f>
        <v>67500</v>
      </c>
      <c r="E22" s="18">
        <f>(C16-2400000)*30/100</f>
        <v>-360000</v>
      </c>
      <c r="F22" s="18">
        <v>0</v>
      </c>
      <c r="G22" s="18">
        <v>0</v>
      </c>
      <c r="H22" s="18"/>
      <c r="I22" s="18"/>
      <c r="J22" s="18"/>
      <c r="K22" s="18"/>
      <c r="L22" s="53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8"/>
      <c r="AB22" s="12"/>
    </row>
    <row r="23" spans="1:28">
      <c r="A23" s="25" t="s">
        <v>41</v>
      </c>
      <c r="B23" s="28">
        <f>IF(SUM(B17:B22)&lt;=12500,SUM(B17:B22),0)</f>
        <v>0</v>
      </c>
      <c r="C23" s="28">
        <f>IF(C16&lt;=1200000,SUM(C17:C22),0)</f>
        <v>60000</v>
      </c>
      <c r="D23" s="18"/>
      <c r="E23" s="18"/>
      <c r="F23" s="18"/>
      <c r="G23" s="18"/>
      <c r="H23" s="18"/>
      <c r="I23" s="58" t="s">
        <v>42</v>
      </c>
      <c r="J23" s="58"/>
      <c r="K23" s="59" t="s">
        <v>33</v>
      </c>
      <c r="L23" s="53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8"/>
      <c r="AB23" s="12"/>
    </row>
    <row r="24" spans="1:28">
      <c r="A24" s="25" t="s">
        <v>43</v>
      </c>
      <c r="B24" s="21">
        <f>IF(B16&gt;5000000,D24,F24)</f>
        <v>0</v>
      </c>
      <c r="C24" s="21">
        <f>IF(C16&gt;5000000,E24,G24)</f>
        <v>0</v>
      </c>
      <c r="D24" s="18">
        <f>IF(AND(B16&gt;5000000,B16&lt;=10000000),IF(B16&lt;5195895,(B16-5000000)*70/100,SUM(B17:B22)*10/100),0)</f>
        <v>0</v>
      </c>
      <c r="E24" s="18">
        <f>IF(AND(C16&gt;5000000,C16&lt;=10000000),IF(C16&lt;5161194,(C16-5000000)*70/100,SUM(C17:C22)*10/100),0)</f>
        <v>0</v>
      </c>
      <c r="F24" s="18">
        <v>0</v>
      </c>
      <c r="G24" s="18"/>
      <c r="H24" s="18"/>
      <c r="I24" s="58" t="s">
        <v>44</v>
      </c>
      <c r="J24" s="58"/>
      <c r="K24" s="59" t="s">
        <v>33</v>
      </c>
      <c r="L24" s="53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8"/>
      <c r="AB24" s="12"/>
    </row>
    <row r="25" spans="1:28">
      <c r="A25" s="29" t="s">
        <v>45</v>
      </c>
      <c r="B25" s="21">
        <f>IF(B16&gt;10000000,D25,F25)</f>
        <v>0</v>
      </c>
      <c r="C25" s="21">
        <f>IF(C16&gt;10000000,E25,G25)</f>
        <v>0</v>
      </c>
      <c r="D25" s="18">
        <f>IF(B16&gt;10000000,IF(B16&lt;10214695,(B16-10000000)*70/100+281250,SUM(B17:B22)*15/100),0)</f>
        <v>0</v>
      </c>
      <c r="E25" s="18">
        <f>IF(C16&gt;10000000,IF(C16&lt;10196947,(C16-10000000)*70/100+258000,SUM(C17:C22)*15/100),0)</f>
        <v>0</v>
      </c>
      <c r="F25" s="18">
        <v>0</v>
      </c>
      <c r="G25" s="18"/>
      <c r="H25" s="18"/>
      <c r="I25" s="58" t="s">
        <v>46</v>
      </c>
      <c r="J25" s="58"/>
      <c r="K25" s="59" t="s">
        <v>33</v>
      </c>
      <c r="L25" s="53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8"/>
      <c r="AB25" s="12"/>
    </row>
    <row r="26" spans="1:28">
      <c r="A26" s="29" t="s">
        <v>47</v>
      </c>
      <c r="B26" s="21">
        <f>IF(B6+B7-B14&lt;250000,0,IF(B6-B14&lt;=250000,(B6+B7-B14-250000)/100*20,B7/100*20))</f>
        <v>0</v>
      </c>
      <c r="C26" s="21">
        <f>IF(B6+B7+B8-C14&lt;400000,0,IF(B6+B8-C14&lt;=400000,(B6+B7+B8-C14-400000)/100*20,B7/100*20))</f>
        <v>0</v>
      </c>
      <c r="D26" s="21"/>
      <c r="E26" s="21"/>
      <c r="F26" s="18"/>
      <c r="G26" s="18"/>
      <c r="H26" s="18"/>
      <c r="I26" s="18"/>
      <c r="J26" s="18"/>
      <c r="K26" s="18"/>
      <c r="L26" s="53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8"/>
      <c r="AB26" s="12"/>
    </row>
    <row r="27" spans="1:28">
      <c r="A27" s="29" t="s">
        <v>48</v>
      </c>
      <c r="B27" s="21">
        <f>IF(B6+B7+B8-B14&lt;250000,0,IF(B6+B7-B14&lt;=250000,IF(B6+B7+B8-B14-375000&lt;0,0,(B6+B7+B8-B14-375000)/100*12.5),IF(B8-125000&lt;0,0,(B8-125000)/100*12.5)))</f>
        <v>0</v>
      </c>
      <c r="C27" s="21">
        <f>IF(B6+B7+B8-C14&lt;400000,0,IF(B6+B7-C14&lt;=400000,IF(B6+B7+B8-C14-525000&lt;0,0,(B6+B7+B8-C14-525000)/100*12.5),IF(B8-125000&lt;0,0,(B8-125000)/100*12.5)))</f>
        <v>0</v>
      </c>
      <c r="D27" s="18"/>
      <c r="E27" s="18"/>
      <c r="F27" s="18"/>
      <c r="G27" s="18"/>
      <c r="H27" s="18"/>
      <c r="I27" s="18"/>
      <c r="J27" s="18"/>
      <c r="K27" s="18"/>
      <c r="L27" s="53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8"/>
      <c r="AB27" s="12"/>
    </row>
    <row r="28" spans="1:28">
      <c r="A28" s="25" t="s">
        <v>49</v>
      </c>
      <c r="B28" s="21">
        <f>(SUM(B17,B20,B22,B24,B25,B26,B27)-B23)*4/100</f>
        <v>7100</v>
      </c>
      <c r="C28" s="21">
        <f>(SUM(C17,C18,C19,C20,C21,C22,C24,C25,C26,C27)-C23)*4/100</f>
        <v>0</v>
      </c>
      <c r="D28" s="18"/>
      <c r="E28" s="18"/>
      <c r="F28" s="18"/>
      <c r="G28" s="18"/>
      <c r="H28" s="18"/>
      <c r="I28" s="18"/>
      <c r="J28" s="18"/>
      <c r="K28" s="18"/>
      <c r="L28" s="53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8"/>
      <c r="AB28" s="12"/>
    </row>
    <row r="29" spans="1:28">
      <c r="A29" s="30" t="s">
        <v>50</v>
      </c>
      <c r="B29" s="31">
        <f>SUM(B17,B20,B22,B24,B25,B28,B26,B27)-B23</f>
        <v>184600</v>
      </c>
      <c r="C29" s="31">
        <f>SUM(C17,C18,C19,C20,C21,C22,C24,C25,C28,C26,C27)-C23</f>
        <v>0</v>
      </c>
      <c r="D29" s="18"/>
      <c r="E29" s="18"/>
      <c r="F29" s="18"/>
      <c r="G29" s="18"/>
      <c r="H29" s="18"/>
      <c r="I29" s="18"/>
      <c r="J29" s="18"/>
      <c r="K29" s="18"/>
      <c r="L29" s="53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8"/>
      <c r="AB29" s="12"/>
    </row>
    <row r="30" spans="1:28">
      <c r="A30" s="3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53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8"/>
      <c r="AB30" s="12"/>
    </row>
    <row r="31" spans="1:28">
      <c r="A31" s="32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53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8"/>
      <c r="AB31" s="12"/>
    </row>
    <row r="32" ht="15.75" spans="1:28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62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8"/>
      <c r="AB32" s="12"/>
    </row>
    <row r="33" ht="15.75" spans="1:28">
      <c r="A33" s="35" t="s">
        <v>51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63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8"/>
      <c r="AB33" s="12"/>
    </row>
    <row r="34" ht="15.75" spans="1:28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64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8"/>
      <c r="AB34" s="12"/>
    </row>
    <row r="35" spans="1:27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9"/>
    </row>
    <row r="36" spans="1:27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12"/>
    </row>
    <row r="37" spans="1:27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12"/>
    </row>
    <row r="38" spans="1:27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12"/>
    </row>
    <row r="39" spans="1:27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12"/>
    </row>
    <row r="40" spans="1:27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12"/>
    </row>
    <row r="41" spans="1:27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12"/>
    </row>
    <row r="42" spans="1:27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12"/>
    </row>
    <row r="43" spans="1:27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12"/>
    </row>
    <row r="44" spans="1:27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12"/>
    </row>
    <row r="45" spans="1:27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12"/>
    </row>
    <row r="46" spans="1:27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12"/>
    </row>
    <row r="47" spans="1:27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12"/>
    </row>
    <row r="48" spans="1:27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12"/>
    </row>
    <row r="49" spans="1:27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12"/>
    </row>
    <row r="50" spans="1:27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12"/>
    </row>
    <row r="51" spans="1:27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12"/>
    </row>
    <row r="52" spans="1:27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12"/>
    </row>
    <row r="53" spans="1:27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12"/>
    </row>
    <row r="54" spans="1:27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12"/>
    </row>
    <row r="55" spans="1:27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12"/>
    </row>
    <row r="56" spans="1:27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12"/>
    </row>
    <row r="57" spans="1:27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12"/>
    </row>
    <row r="58" spans="1:27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12"/>
    </row>
    <row r="59" spans="1:27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12"/>
    </row>
    <row r="60" spans="1:27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12"/>
    </row>
    <row r="61" spans="1:27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12"/>
    </row>
    <row r="62" spans="1:27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12"/>
    </row>
    <row r="63" spans="1:27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12"/>
    </row>
    <row r="64" spans="1:27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12"/>
    </row>
    <row r="65" spans="1:27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12"/>
    </row>
    <row r="66" spans="1:27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12"/>
    </row>
    <row r="67" spans="1:27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12"/>
    </row>
    <row r="68" spans="1:27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12"/>
    </row>
    <row r="69" spans="1:27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12"/>
    </row>
    <row r="70" spans="1:27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12"/>
    </row>
    <row r="71" spans="1:27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12"/>
    </row>
    <row r="72" spans="1:27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12"/>
    </row>
    <row r="73" spans="1:27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12"/>
    </row>
    <row r="74" spans="1:27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12"/>
    </row>
    <row r="75" spans="1:27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12"/>
    </row>
    <row r="76" spans="1:27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12"/>
    </row>
    <row r="77" spans="1:27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12"/>
    </row>
    <row r="78" spans="1:27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12"/>
    </row>
    <row r="79" spans="1:27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12"/>
    </row>
    <row r="80" spans="1:27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12"/>
    </row>
    <row r="81" spans="1:27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12"/>
    </row>
    <row r="82" spans="1:27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12"/>
    </row>
    <row r="83" spans="1:27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12"/>
    </row>
    <row r="84" spans="1:27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12"/>
    </row>
    <row r="85" spans="1:27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12"/>
    </row>
    <row r="86" spans="1:27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12"/>
    </row>
    <row r="87" spans="1:27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12"/>
    </row>
    <row r="88" spans="1:27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12"/>
    </row>
    <row r="89" spans="1:27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12"/>
    </row>
    <row r="90" spans="1:27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12"/>
    </row>
    <row r="91" spans="1:27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12"/>
    </row>
    <row r="92" spans="1:27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12"/>
    </row>
    <row r="93" spans="1:27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12"/>
    </row>
    <row r="94" spans="1:27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12"/>
    </row>
    <row r="95" spans="1:27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12"/>
    </row>
    <row r="96" spans="1:27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12"/>
    </row>
    <row r="97" spans="1:27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12"/>
    </row>
    <row r="98" spans="1:27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12"/>
    </row>
    <row r="99" spans="1:27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12"/>
    </row>
    <row r="100" spans="1:27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12"/>
    </row>
    <row r="101" spans="1:27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12"/>
    </row>
    <row r="102" spans="1:27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12"/>
    </row>
    <row r="103" spans="1:27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12"/>
    </row>
    <row r="104" spans="1:27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12"/>
    </row>
    <row r="105" spans="1:27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12"/>
    </row>
    <row r="106" spans="1:27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12"/>
    </row>
    <row r="107" spans="1:27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12"/>
    </row>
    <row r="108" spans="1:27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12"/>
    </row>
    <row r="109" spans="1:27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12"/>
    </row>
    <row r="110" spans="1:27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12"/>
    </row>
    <row r="111" spans="1:27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12"/>
    </row>
    <row r="112" spans="1:27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12"/>
    </row>
    <row r="113" spans="1:27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12"/>
    </row>
    <row r="114" spans="1:27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12"/>
    </row>
    <row r="115" spans="1:27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12"/>
    </row>
    <row r="116" spans="1:27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12"/>
    </row>
    <row r="117" spans="1:27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12"/>
    </row>
    <row r="118" spans="1:27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12"/>
    </row>
    <row r="119" spans="1:27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12"/>
    </row>
    <row r="120" spans="1:27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12"/>
    </row>
    <row r="121" spans="1:27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12"/>
    </row>
    <row r="122" spans="1:27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12"/>
    </row>
    <row r="123" spans="1:27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12"/>
    </row>
    <row r="124" spans="1:27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12"/>
    </row>
    <row r="125" spans="1:27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12"/>
    </row>
    <row r="126" spans="1:27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12"/>
    </row>
    <row r="127" spans="1:27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12"/>
    </row>
    <row r="128" spans="1:27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12"/>
    </row>
    <row r="129" spans="1:27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12"/>
    </row>
    <row r="130" spans="1:27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12"/>
    </row>
    <row r="131" spans="1:27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12"/>
    </row>
    <row r="132" spans="1:27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12"/>
    </row>
    <row r="133" spans="1:27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12"/>
    </row>
    <row r="134" spans="1:27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12"/>
    </row>
    <row r="135" spans="1:27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12"/>
    </row>
    <row r="136" spans="1:27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12"/>
    </row>
    <row r="137" spans="1:27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12"/>
    </row>
    <row r="138" spans="1:27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12"/>
    </row>
    <row r="139" spans="1:27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12"/>
    </row>
    <row r="140" spans="1:27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12"/>
    </row>
    <row r="141" spans="1:27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12"/>
    </row>
    <row r="142" spans="1:27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12"/>
    </row>
    <row r="143" spans="1:27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12"/>
    </row>
    <row r="144" spans="1:27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12"/>
    </row>
    <row r="145" spans="1:27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12"/>
    </row>
    <row r="146" spans="1:27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12"/>
    </row>
    <row r="147" spans="1:27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12"/>
    </row>
    <row r="148" spans="1:27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12"/>
    </row>
    <row r="149" spans="1:27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12"/>
    </row>
    <row r="150" spans="1:27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12"/>
    </row>
    <row r="151" spans="1:27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12"/>
    </row>
    <row r="152" spans="1:27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12"/>
    </row>
    <row r="153" spans="1:27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12"/>
    </row>
    <row r="154" spans="1:27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12"/>
    </row>
    <row r="155" spans="1:27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12"/>
    </row>
    <row r="156" spans="1:27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12"/>
    </row>
    <row r="157" spans="1:27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12"/>
    </row>
    <row r="158" spans="1:27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12"/>
    </row>
    <row r="159" spans="1:27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12"/>
    </row>
    <row r="160" spans="1:27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12"/>
    </row>
    <row r="161" spans="1:27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12"/>
    </row>
    <row r="162" spans="1:27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12"/>
    </row>
    <row r="163" spans="1:27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12"/>
    </row>
    <row r="164" spans="1:27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12"/>
    </row>
    <row r="165" spans="1:27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12"/>
    </row>
    <row r="166" spans="1:27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12"/>
    </row>
    <row r="167" spans="1:27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12"/>
    </row>
    <row r="168" spans="1:27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12"/>
    </row>
    <row r="169" spans="1:27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12"/>
    </row>
    <row r="170" spans="1:27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12"/>
    </row>
    <row r="171" spans="1:27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12"/>
    </row>
    <row r="172" spans="1:27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12"/>
    </row>
    <row r="173" spans="1:27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12"/>
    </row>
    <row r="174" spans="1:27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12"/>
    </row>
    <row r="175" spans="1:27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12"/>
    </row>
    <row r="176" spans="1:27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12"/>
    </row>
    <row r="177" spans="1:27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12"/>
    </row>
    <row r="178" spans="1:27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12"/>
    </row>
    <row r="179" spans="1:27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12"/>
    </row>
    <row r="180" spans="1:27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12"/>
    </row>
    <row r="181" spans="1:27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12"/>
    </row>
    <row r="182" spans="1:27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12"/>
    </row>
    <row r="183" spans="1:27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12"/>
    </row>
    <row r="184" spans="1:27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12"/>
    </row>
    <row r="185" spans="1:27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12"/>
    </row>
    <row r="186" spans="1:27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12"/>
    </row>
    <row r="187" spans="1:27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12"/>
    </row>
    <row r="188" spans="1:27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12"/>
    </row>
    <row r="189" spans="1:27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12"/>
    </row>
    <row r="190" spans="1:27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12"/>
    </row>
    <row r="191" spans="1:27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12"/>
    </row>
    <row r="192" spans="1:27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12"/>
    </row>
    <row r="193" spans="1:27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12"/>
    </row>
    <row r="194" spans="1:27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12"/>
    </row>
    <row r="195" spans="1:27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12"/>
    </row>
    <row r="196" spans="1:27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12"/>
    </row>
    <row r="197" spans="1:27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12"/>
    </row>
    <row r="198" spans="1:27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12"/>
    </row>
    <row r="199" spans="1:27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12"/>
    </row>
    <row r="200" spans="1:27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12"/>
    </row>
    <row r="201" spans="1:27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12"/>
    </row>
    <row r="202" spans="1:27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12"/>
    </row>
    <row r="203" spans="1:27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12"/>
    </row>
    <row r="204" spans="1:27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12"/>
    </row>
    <row r="205" spans="1:27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12"/>
    </row>
    <row r="206" spans="1:27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12"/>
    </row>
    <row r="207" spans="1:27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12"/>
    </row>
    <row r="208" spans="1:27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12"/>
    </row>
    <row r="209" spans="1:27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12"/>
    </row>
    <row r="210" spans="1:27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12"/>
    </row>
    <row r="211" spans="1:27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12"/>
    </row>
    <row r="212" spans="1:27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12"/>
    </row>
    <row r="213" spans="1:27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12"/>
    </row>
    <row r="214" spans="1:27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12"/>
    </row>
    <row r="215" spans="1:27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12"/>
    </row>
    <row r="216" spans="1:27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12"/>
    </row>
    <row r="217" spans="1:27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12"/>
    </row>
    <row r="218" spans="1:27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12"/>
    </row>
    <row r="219" spans="1:27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12"/>
    </row>
    <row r="220" spans="1:27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12"/>
    </row>
    <row r="221" spans="1:27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12"/>
    </row>
    <row r="222" spans="1:27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12"/>
    </row>
    <row r="223" spans="1:27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12"/>
    </row>
    <row r="224" spans="1:27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12"/>
    </row>
    <row r="225" spans="1:27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12"/>
    </row>
    <row r="226" spans="1:27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12"/>
    </row>
    <row r="227" spans="1:27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12"/>
    </row>
    <row r="228" spans="1:27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12"/>
    </row>
    <row r="229" spans="1:27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12"/>
    </row>
    <row r="230" spans="1:27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12"/>
    </row>
    <row r="231" spans="1:27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12"/>
    </row>
    <row r="232" spans="1:27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12"/>
    </row>
    <row r="233" spans="1:27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12"/>
    </row>
    <row r="234" spans="1:27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12"/>
    </row>
    <row r="235" spans="1:27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12"/>
    </row>
    <row r="236" spans="1:27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12"/>
    </row>
    <row r="237" spans="1:27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12"/>
    </row>
    <row r="238" spans="1:27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12"/>
    </row>
    <row r="239" spans="1:27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12"/>
    </row>
    <row r="240" spans="1:27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12"/>
    </row>
    <row r="241" spans="1:27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12"/>
    </row>
    <row r="242" spans="1:27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12"/>
    </row>
    <row r="243" spans="1:27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12"/>
    </row>
    <row r="244" spans="1:27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12"/>
    </row>
    <row r="245" spans="1:27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12"/>
    </row>
    <row r="246" spans="1:27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12"/>
    </row>
    <row r="247" spans="1:27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12"/>
    </row>
    <row r="248" spans="1:27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12"/>
    </row>
    <row r="249" spans="1:27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12"/>
    </row>
    <row r="250" spans="1:27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12"/>
    </row>
    <row r="251" spans="1:27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12"/>
    </row>
    <row r="252" spans="1:27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12"/>
    </row>
    <row r="253" spans="1:27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12"/>
    </row>
    <row r="254" spans="1:27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12"/>
    </row>
    <row r="255" spans="1:27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12"/>
    </row>
    <row r="256" spans="1:27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12"/>
    </row>
    <row r="257" spans="1:27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12"/>
    </row>
    <row r="258" spans="1:27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12"/>
    </row>
    <row r="259" spans="1:27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12"/>
    </row>
    <row r="260" spans="1:27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12"/>
    </row>
    <row r="261" spans="1:27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12"/>
    </row>
    <row r="262" spans="1:27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12"/>
    </row>
    <row r="263" spans="1:27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12"/>
    </row>
    <row r="264" spans="1:27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12"/>
    </row>
    <row r="265" spans="1:27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12"/>
    </row>
    <row r="266" spans="1:27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12"/>
    </row>
    <row r="267" spans="1:27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12"/>
    </row>
    <row r="268" spans="1:27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12"/>
    </row>
    <row r="269" spans="1:27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12"/>
    </row>
    <row r="270" spans="1:27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12"/>
    </row>
    <row r="271" spans="1:27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12"/>
    </row>
    <row r="272" spans="1:27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12"/>
    </row>
    <row r="273" spans="1:27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12"/>
    </row>
    <row r="274" spans="1:27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12"/>
    </row>
    <row r="275" spans="1:27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12"/>
    </row>
    <row r="276" spans="1:27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12"/>
    </row>
    <row r="277" spans="1:27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12"/>
    </row>
    <row r="278" spans="1:27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12"/>
    </row>
    <row r="279" spans="1:27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12"/>
    </row>
    <row r="280" spans="1:27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12"/>
    </row>
    <row r="281" spans="1:27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12"/>
    </row>
    <row r="282" spans="1:27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12"/>
    </row>
    <row r="283" spans="1:27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12"/>
    </row>
    <row r="284" spans="1:27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12"/>
    </row>
    <row r="285" spans="1:27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12"/>
    </row>
    <row r="286" spans="1:27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12"/>
    </row>
    <row r="287" spans="1:27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12"/>
    </row>
    <row r="288" spans="1:27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12"/>
    </row>
    <row r="289" spans="1:27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12"/>
    </row>
    <row r="290" spans="1:27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12"/>
    </row>
    <row r="291" spans="1:27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12"/>
    </row>
    <row r="292" spans="1:27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12"/>
    </row>
    <row r="293" spans="1:27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12"/>
    </row>
    <row r="294" spans="1:27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12"/>
    </row>
    <row r="295" spans="1:27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12"/>
    </row>
    <row r="296" spans="1:27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12"/>
    </row>
    <row r="297" spans="1:27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12"/>
    </row>
    <row r="298" spans="1:27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12"/>
    </row>
    <row r="299" spans="1:27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12"/>
    </row>
    <row r="300" spans="1:27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12"/>
    </row>
    <row r="301" spans="1:27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12"/>
    </row>
    <row r="302" spans="1:27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12"/>
    </row>
    <row r="303" spans="1:27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12"/>
    </row>
    <row r="304" spans="1:27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12"/>
    </row>
    <row r="305" spans="1:27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12"/>
    </row>
    <row r="306" spans="1:27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12"/>
    </row>
    <row r="307" spans="1:27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12"/>
    </row>
    <row r="308" spans="1:27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12"/>
    </row>
    <row r="309" spans="1:27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12"/>
    </row>
    <row r="310" spans="1:27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12"/>
    </row>
    <row r="311" spans="1:27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12"/>
    </row>
    <row r="312" spans="1:27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12"/>
    </row>
    <row r="313" spans="1:27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12"/>
    </row>
    <row r="314" spans="1:27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12"/>
    </row>
    <row r="315" spans="1:27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12"/>
    </row>
    <row r="316" spans="1:27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12"/>
    </row>
    <row r="317" spans="1:27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12"/>
    </row>
    <row r="318" spans="1:27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12"/>
    </row>
    <row r="319" spans="1:27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12"/>
    </row>
    <row r="320" spans="1:27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12"/>
    </row>
    <row r="321" spans="1:27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12"/>
    </row>
    <row r="322" spans="1:27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12"/>
    </row>
    <row r="323" spans="1:27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12"/>
    </row>
    <row r="324" spans="1:27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12"/>
    </row>
    <row r="325" spans="1:27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12"/>
    </row>
    <row r="326" spans="1:27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12"/>
    </row>
    <row r="327" spans="1:27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12"/>
    </row>
    <row r="328" spans="1:27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12"/>
    </row>
    <row r="329" spans="1:27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12"/>
    </row>
    <row r="330" spans="1:27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12"/>
    </row>
    <row r="331" spans="1:27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12"/>
    </row>
    <row r="332" spans="1:27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12"/>
    </row>
    <row r="333" spans="1:27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12"/>
    </row>
    <row r="334" spans="1:27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12"/>
    </row>
    <row r="335" spans="1:27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12"/>
    </row>
    <row r="336" spans="1:27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12"/>
    </row>
    <row r="337" spans="1:27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12"/>
    </row>
    <row r="338" spans="1:27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12"/>
    </row>
    <row r="339" spans="1:27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12"/>
    </row>
    <row r="340" spans="1:27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12"/>
    </row>
    <row r="341" spans="1:27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12"/>
    </row>
    <row r="342" spans="1:27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12"/>
    </row>
    <row r="343" spans="1:27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12"/>
    </row>
    <row r="344" spans="1:27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12"/>
    </row>
    <row r="345" spans="1:27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12"/>
    </row>
    <row r="346" spans="1:27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12"/>
    </row>
    <row r="347" spans="1:27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12"/>
    </row>
    <row r="348" spans="1:27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12"/>
    </row>
    <row r="349" spans="1:27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12"/>
    </row>
    <row r="350" spans="1:27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12"/>
    </row>
    <row r="351" spans="1:27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12"/>
    </row>
    <row r="352" spans="1:27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12"/>
    </row>
    <row r="353" spans="1:27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12"/>
    </row>
    <row r="354" spans="1:27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12"/>
    </row>
    <row r="355" spans="1:27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12"/>
    </row>
    <row r="356" spans="1:27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12"/>
    </row>
    <row r="357" spans="1:27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12"/>
    </row>
    <row r="358" spans="1:27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12"/>
    </row>
    <row r="359" spans="1:27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12"/>
    </row>
    <row r="360" spans="1:27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12"/>
    </row>
    <row r="361" spans="1:27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12"/>
    </row>
    <row r="362" spans="1:27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12"/>
    </row>
    <row r="363" spans="1:27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12"/>
    </row>
    <row r="364" spans="1:27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12"/>
    </row>
    <row r="365" spans="1:27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12"/>
    </row>
    <row r="366" spans="1:27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12"/>
    </row>
    <row r="367" spans="1:27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12"/>
    </row>
    <row r="368" spans="1:27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12"/>
    </row>
    <row r="369" spans="1:27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12"/>
    </row>
    <row r="370" spans="1:27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12"/>
    </row>
    <row r="371" spans="1:27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12"/>
    </row>
    <row r="372" spans="1:27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12"/>
    </row>
    <row r="373" spans="1:27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12"/>
    </row>
    <row r="374" spans="1:27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12"/>
    </row>
    <row r="375" spans="1:27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12"/>
    </row>
    <row r="376" spans="1:27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12"/>
    </row>
    <row r="377" spans="1:27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12"/>
    </row>
    <row r="378" spans="1:27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12"/>
    </row>
    <row r="379" spans="1:27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12"/>
    </row>
    <row r="380" spans="1:27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12"/>
    </row>
    <row r="381" spans="1:27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12"/>
    </row>
    <row r="382" spans="1:27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12"/>
    </row>
    <row r="383" spans="1:27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12"/>
    </row>
    <row r="384" spans="1:27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12"/>
    </row>
    <row r="385" spans="1:27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12"/>
    </row>
    <row r="386" spans="1:27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12"/>
    </row>
    <row r="387" spans="1:27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12"/>
    </row>
    <row r="388" spans="1:27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12"/>
    </row>
    <row r="389" spans="1:27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12"/>
    </row>
    <row r="390" spans="1:27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12"/>
    </row>
    <row r="391" spans="1:27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12"/>
    </row>
    <row r="392" spans="1:27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12"/>
    </row>
    <row r="393" spans="1:27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12"/>
    </row>
    <row r="394" spans="1:27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12"/>
    </row>
    <row r="395" spans="1:27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12"/>
    </row>
    <row r="396" spans="1:27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12"/>
    </row>
    <row r="397" spans="1:27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12"/>
    </row>
    <row r="398" spans="1:27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12"/>
    </row>
    <row r="399" spans="1:27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12"/>
    </row>
    <row r="400" spans="1:27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12"/>
    </row>
    <row r="401" spans="1:27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12"/>
    </row>
    <row r="402" spans="1:26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8"/>
      <c r="F1000" s="18"/>
      <c r="G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8"/>
      <c r="F1001" s="18"/>
      <c r="G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8"/>
      <c r="F1002" s="18"/>
      <c r="G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8"/>
      <c r="F1003" s="18"/>
      <c r="G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8"/>
      <c r="F1004" s="18"/>
      <c r="G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8"/>
      <c r="F1005" s="18"/>
      <c r="G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7">
      <c r="A1006" s="18"/>
      <c r="B1006" s="18"/>
      <c r="C1006" s="18"/>
      <c r="D1006" s="18"/>
      <c r="E1006" s="18"/>
      <c r="F1006" s="18"/>
      <c r="G1006" s="18"/>
    </row>
    <row r="1007" spans="1:7">
      <c r="A1007" s="18"/>
      <c r="B1007" s="18"/>
      <c r="C1007" s="18"/>
      <c r="D1007" s="18"/>
      <c r="E1007" s="18"/>
      <c r="F1007" s="18"/>
      <c r="G1007" s="18"/>
    </row>
    <row r="1008" spans="1:3">
      <c r="A1008" s="18"/>
      <c r="B1008" s="18"/>
      <c r="C1008" s="18"/>
    </row>
    <row r="1009" spans="1:3">
      <c r="A1009" s="18"/>
      <c r="B1009" s="18"/>
      <c r="C1009" s="18"/>
    </row>
  </sheetData>
  <mergeCells count="14">
    <mergeCell ref="B1:K1"/>
    <mergeCell ref="B2:K2"/>
    <mergeCell ref="H4:I4"/>
    <mergeCell ref="J4:L4"/>
    <mergeCell ref="H5:I5"/>
    <mergeCell ref="J5:L5"/>
    <mergeCell ref="I18:J18"/>
    <mergeCell ref="I19:J19"/>
    <mergeCell ref="I20:J20"/>
    <mergeCell ref="I21:J21"/>
    <mergeCell ref="I23:J23"/>
    <mergeCell ref="I24:J24"/>
    <mergeCell ref="I25:J25"/>
    <mergeCell ref="A33:L33"/>
  </mergeCells>
  <dataValidations count="1">
    <dataValidation type="list" allowBlank="1" showInputMessage="1" showErrorMessage="1" sqref="B9">
      <formula1>"Yes, No"</formula1>
    </dataValidation>
  </dataValidations>
  <hyperlinks>
    <hyperlink ref="K23" r:id="rId3" display="Click Here"/>
    <hyperlink ref="K24" r:id="rId4" display="Click Here"/>
    <hyperlink ref="K25" r:id="rId5" display="Click Here"/>
    <hyperlink ref="K19" r:id="rId6" display="Click Here"/>
    <hyperlink ref="K20" r:id="rId7" display="Click Here"/>
    <hyperlink ref="K21" r:id="rId8" display="Click Here"/>
    <hyperlink ref="K18" r:id="rId9" display="Click Here"/>
  </hyperlinks>
  <pageMargins left="0.7" right="0.7" top="0.75" bottom="0.75" header="0.3" footer="0.3"/>
  <pageSetup paperSize="9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Income Tax Calculator 2025-26</vt:lpstr>
      <vt:lpstr>Senior Citizen Tax 2025-26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Beo Chamba</cp:lastModifiedBy>
  <dcterms:created xsi:type="dcterms:W3CDTF">2024-07-23T07:58:00Z</dcterms:created>
  <cp:lastPrinted>2025-12-30T06:23:00Z</cp:lastPrinted>
  <dcterms:modified xsi:type="dcterms:W3CDTF">2026-02-04T11:41:15Z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4269826F71764D8A8F2F3DBE7B9FA31B_13</vt:lpwstr>
  </property>
  <property fmtid="{D5CDD505-2E9C-101B-9397-08002B2CF9AE}" pid="3" name="KSOProductBuildVer">
    <vt:lpwstr>1033-12.2.0.23155</vt:lpwstr>
  </property>
</Properties>
</file>